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EstaPasta_de_trabalho"/>
  <mc:AlternateContent xmlns:mc="http://schemas.openxmlformats.org/markup-compatibility/2006">
    <mc:Choice Requires="x15">
      <x15ac:absPath xmlns:x15ac="http://schemas.microsoft.com/office/spreadsheetml/2010/11/ac" url="G:\.shortcut-targets-by-id\1EML67u8mTxxFYOlUh4TeOyQkvi9Qc2f6\44 - PLATINA\2023\001 - Projeto - Construção e Cobertura - Pátio da Prefeitura\Projeto Executivo\Sondagem\"/>
    </mc:Choice>
  </mc:AlternateContent>
  <xr:revisionPtr revIDLastSave="0" documentId="13_ncr:81_{FDD25208-02CB-49C4-9634-8FE85B77E9E9}" xr6:coauthVersionLast="47" xr6:coauthVersionMax="47" xr10:uidLastSave="{00000000-0000-0000-0000-000000000000}"/>
  <workbookProtection workbookPassword="CE10" revisionsPassword="CE10" lockStructure="1" lockRevision="1"/>
  <bookViews>
    <workbookView xWindow="-96" yWindow="0" windowWidth="11712" windowHeight="12336" xr2:uid="{00000000-000D-0000-FFFF-FFFF00000000}"/>
  </bookViews>
  <sheets>
    <sheet name="Recalque em estacas" sheetId="1" r:id="rId1"/>
  </sheets>
  <definedNames>
    <definedName name="_xlnm.Print_Area" localSheetId="0">'Recalque em estacas'!$A$1:$AT$109</definedName>
    <definedName name="Z_03B0A6EA_3211_4A07_8295_F25EE22445DF_.wvu.Cols" localSheetId="0" hidden="1">'Recalque em estacas'!$BE:$BL,'Recalque em estacas'!$CN:$IV</definedName>
    <definedName name="Z_03B0A6EA_3211_4A07_8295_F25EE22445DF_.wvu.PrintArea" localSheetId="0" hidden="1">'Recalque em estacas'!$A$1:$V$105</definedName>
    <definedName name="Z_03B0A6EA_3211_4A07_8295_F25EE22445DF_.wvu.Rows" localSheetId="0" hidden="1">'Recalque em estacas'!$133:$65536,'Recalque em estacas'!$106:$132</definedName>
    <definedName name="Z_1EC71BBF_2FC1_4DEF_BFE5_9B2AD0D712CE_.wvu.Cols" localSheetId="0" hidden="1">'Recalque em estacas'!$BE:$BL,'Recalque em estacas'!$CI:$IV</definedName>
    <definedName name="Z_1EC71BBF_2FC1_4DEF_BFE5_9B2AD0D712CE_.wvu.PrintArea" localSheetId="0" hidden="1">'Recalque em estacas'!$A$1:$CH$105</definedName>
    <definedName name="Z_1EC71BBF_2FC1_4DEF_BFE5_9B2AD0D712CE_.wvu.Rows" localSheetId="0" hidden="1">'Recalque em estacas'!$133:$65536,'Recalque em estacas'!$107:$132</definedName>
    <definedName name="Z_25232B90_1C02_4EB5_863C_9227D1024CF0_.wvu.Cols" localSheetId="0" hidden="1">'Recalque em estacas'!$BE:$BL,'Recalque em estacas'!$CN:$IV</definedName>
    <definedName name="Z_25232B90_1C02_4EB5_863C_9227D1024CF0_.wvu.PrintArea" localSheetId="0" hidden="1">'Recalque em estacas'!$A$1:$V$105</definedName>
    <definedName name="Z_25232B90_1C02_4EB5_863C_9227D1024CF0_.wvu.Rows" localSheetId="0" hidden="1">'Recalque em estacas'!$133:$65536,'Recalque em estacas'!$106:$132</definedName>
    <definedName name="Z_35B176CD_F7F1_4E96_A311_066C3F83F3E1_.wvu.PrintArea" localSheetId="0" hidden="1">'Recalque em estacas'!$A$1:$AT$109</definedName>
    <definedName name="Z_35B176CD_F7F1_4E96_A311_066C3F83F3E1_.wvu.Rows" localSheetId="0" hidden="1">'Recalque em estacas'!$337:$1048576,'Recalque em estacas'!$110:$336</definedName>
    <definedName name="Z_41593FDC_F17D_4F85_95E3_0D8A8F4BEBBD_.wvu.Cols" localSheetId="0" hidden="1">'Recalque em estacas'!$BE:$BL</definedName>
    <definedName name="Z_41593FDC_F17D_4F85_95E3_0D8A8F4BEBBD_.wvu.PrintArea" localSheetId="0" hidden="1">'Recalque em estacas'!$A$1:$V$105</definedName>
    <definedName name="Z_5043E6C5_0447_4CC1_BE28_8137D7330070_.wvu.Cols" localSheetId="0" hidden="1">'Recalque em estacas'!$BE:$BL,'Recalque em estacas'!$CN:$IV</definedName>
    <definedName name="Z_5043E6C5_0447_4CC1_BE28_8137D7330070_.wvu.PrintArea" localSheetId="0" hidden="1">'Recalque em estacas'!$A$1:$V$105</definedName>
    <definedName name="Z_96BF3832_D8E5_4C9C_83A9_B132760E708E_.wvu.Cols" localSheetId="0" hidden="1">'Recalque em estacas'!$BE:$BL,'Recalque em estacas'!$CN:$IV</definedName>
    <definedName name="Z_96BF3832_D8E5_4C9C_83A9_B132760E708E_.wvu.PrintArea" localSheetId="0" hidden="1">'Recalque em estacas'!$A$1:$V$105</definedName>
    <definedName name="Z_E80248EA_EF1F_44D6_8644_3F36D4D9BE6D_.wvu.PrintArea" localSheetId="0" hidden="1">'Recalque em estacas'!$A$1:$AT$109</definedName>
    <definedName name="Z_E80248EA_EF1F_44D6_8644_3F36D4D9BE6D_.wvu.Rows" localSheetId="0" hidden="1">'Recalque em estacas'!$337:$1048576,'Recalque em estacas'!$110:$336</definedName>
    <definedName name="Z_F33143D9_A1AF_4163_97CB_13ABC6FEDFCE_.wvu.PrintArea" localSheetId="0" hidden="1">'Recalque em estacas'!$A$1:$AT$109</definedName>
    <definedName name="Z_F33143D9_A1AF_4163_97CB_13ABC6FEDFCE_.wvu.Rows" localSheetId="0" hidden="1">'Recalque em estacas'!$337:$1048576,'Recalque em estacas'!$110:$336</definedName>
  </definedNames>
  <calcPr calcId="191029"/>
  <customWorkbookViews>
    <customWorkbookView name="Leandro Bertaco Lúcio - Modo de exibição pessoal" guid="{F33143D9-A1AF-4163-97CB-13ABC6FEDFCE}" mergeInterval="0" personalView="1" maximized="1" xWindow="-9" yWindow="-9" windowWidth="1938" windowHeight="1038" activeSheetId="1"/>
    <customWorkbookView name="Celio-User - Modo de exibição pessoal" guid="{1EC71BBF-2FC1-4DEF-BFE5-9B2AD0D712CE}" mergeInterval="0" personalView="1" maximized="1" windowWidth="1276" windowHeight="829" activeSheetId="1"/>
    <customWorkbookView name="user - Modo de exibição pessoal" guid="{96BF3832-D8E5-4C9C-83A9-B132760E708E}" mergeInterval="0" personalView="1" maximized="1" windowWidth="1020" windowHeight="577" activeSheetId="1"/>
    <customWorkbookView name=". - Modo de exibição pessoal" guid="{5043E6C5-0447-4CC1-BE28-8137D7330070}" mergeInterval="0" personalView="1" maximized="1" windowWidth="1020" windowHeight="603" activeSheetId="1"/>
    <customWorkbookView name="Jonas Salla - Modo de exibição pessoal" guid="{41593FDC-F17D-4F85-95E3-0D8A8F4BEBBD}" mergeInterval="0" personalView="1" maximized="1" windowWidth="796" windowHeight="431" activeSheetId="1"/>
    <customWorkbookView name="Celio Marcio - Modo de exibição pessoal" guid="{9D30E936-D5E2-4901-B86F-C7EE6F193304}" mergeInterval="0" personalView="1" maximized="1" windowWidth="1020" windowHeight="622" activeSheetId="1"/>
    <customWorkbookView name="Celio Magalhaes - Modo de exibição pessoal" guid="{3B3FA537-46D6-4632-B8A8-553F3EA07424}" mergeInterval="0" personalView="1" maximized="1" windowWidth="796" windowHeight="409" activeSheetId="1" showComments="commIndAndComment"/>
    <customWorkbookView name="Célio Magalhães - Modo de exibição pessoal" guid="{25232B90-1C02-4EB5-863C-9227D1024CF0}" mergeInterval="0" personalView="1" maximized="1" windowWidth="1276" windowHeight="829" activeSheetId="1"/>
    <customWorkbookView name="Célio - Modo de exibição pessoal" guid="{03B0A6EA-3211-4A07-8295-F25EE22445DF}" mergeInterval="0" personalView="1" maximized="1" windowWidth="1276" windowHeight="829" activeSheetId="1" showComments="commNone"/>
    <customWorkbookView name="celio - Modo de exibição pessoal" guid="{E80248EA-EF1F-44D6-8644-3F36D4D9BE6D}" mergeInterval="0" personalView="1" maximized="1" windowWidth="1916" windowHeight="854" activeSheetId="1"/>
    <customWorkbookView name="Celio Magalhães - Modo de exibição pessoal" guid="{35B176CD-F7F1-4E96-A311-066C3F83F3E1}" mergeInterval="0" personalView="1" maximized="1" windowWidth="1916" windowHeight="85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5" i="1" l="1"/>
  <c r="AA64" i="1"/>
  <c r="U31" i="1"/>
  <c r="AC12" i="1" l="1"/>
  <c r="M1" i="1" l="1"/>
  <c r="AZ3" i="1"/>
  <c r="I4" i="1"/>
  <c r="J4" i="1"/>
  <c r="C4" i="1" s="1"/>
  <c r="BL4" i="1"/>
  <c r="BL7" i="1" s="1"/>
  <c r="BF5" i="1"/>
  <c r="BT4" i="1" s="1"/>
  <c r="BL5" i="1"/>
  <c r="BM5" i="1"/>
  <c r="BN5" i="1" s="1"/>
  <c r="BF6" i="1"/>
  <c r="BT5" i="1" s="1"/>
  <c r="BF7" i="1"/>
  <c r="BO7" i="1" s="1"/>
  <c r="BF8" i="1"/>
  <c r="BT7" i="1" s="1"/>
  <c r="BF9" i="1"/>
  <c r="BT8" i="1" s="1"/>
  <c r="BF10" i="1"/>
  <c r="BT9" i="1" s="1"/>
  <c r="A11" i="1"/>
  <c r="BF11" i="1"/>
  <c r="BT10" i="1" s="1"/>
  <c r="BA15" i="1"/>
  <c r="BN15" i="1"/>
  <c r="BO15" i="1"/>
  <c r="BP15" i="1"/>
  <c r="BQ15" i="1"/>
  <c r="BR15" i="1"/>
  <c r="BS15" i="1"/>
  <c r="BT15" i="1"/>
  <c r="BU15" i="1"/>
  <c r="BZ15" i="1"/>
  <c r="CA15" i="1"/>
  <c r="CB15" i="1" s="1"/>
  <c r="CP15" i="1"/>
  <c r="CS15" i="1"/>
  <c r="EM15" i="1" s="1"/>
  <c r="GR15" i="1"/>
  <c r="GS15" i="1" s="1"/>
  <c r="HH15" i="1"/>
  <c r="HJ15" i="1"/>
  <c r="BN16" i="1"/>
  <c r="BO16" i="1"/>
  <c r="BP16" i="1"/>
  <c r="BQ16" i="1"/>
  <c r="BR16" i="1"/>
  <c r="BS16" i="1"/>
  <c r="BT16" i="1"/>
  <c r="BU16" i="1"/>
  <c r="BZ16" i="1"/>
  <c r="CA16" i="1"/>
  <c r="CB16" i="1" s="1"/>
  <c r="CP16" i="1"/>
  <c r="CS16" i="1"/>
  <c r="CT16" i="1" s="1"/>
  <c r="HJ16" i="1"/>
  <c r="BN17" i="1"/>
  <c r="BO17" i="1"/>
  <c r="BP17" i="1"/>
  <c r="BQ17" i="1"/>
  <c r="BR17" i="1"/>
  <c r="BS17" i="1"/>
  <c r="BT17" i="1"/>
  <c r="BU17" i="1"/>
  <c r="BZ17" i="1"/>
  <c r="CA17" i="1"/>
  <c r="CB17" i="1" s="1"/>
  <c r="CP17" i="1"/>
  <c r="CS17" i="1"/>
  <c r="CT17" i="1" s="1"/>
  <c r="HJ17" i="1"/>
  <c r="BN18" i="1"/>
  <c r="BO18" i="1"/>
  <c r="BP18" i="1"/>
  <c r="BQ18" i="1"/>
  <c r="BR18" i="1"/>
  <c r="BS18" i="1"/>
  <c r="BT18" i="1"/>
  <c r="BU18" i="1"/>
  <c r="BZ18" i="1"/>
  <c r="CA18" i="1"/>
  <c r="CB18" i="1" s="1"/>
  <c r="CP18" i="1"/>
  <c r="CS18" i="1"/>
  <c r="CT18" i="1" s="1"/>
  <c r="HJ18" i="1"/>
  <c r="BN19" i="1"/>
  <c r="BO19" i="1"/>
  <c r="BP19" i="1"/>
  <c r="BQ19" i="1"/>
  <c r="BR19" i="1"/>
  <c r="BS19" i="1"/>
  <c r="BT19" i="1"/>
  <c r="BU19" i="1"/>
  <c r="BZ19" i="1"/>
  <c r="CA19" i="1"/>
  <c r="CB19" i="1" s="1"/>
  <c r="CP19" i="1"/>
  <c r="CS19" i="1"/>
  <c r="CT19" i="1" s="1"/>
  <c r="HJ19" i="1"/>
  <c r="BN20" i="1"/>
  <c r="BO20" i="1"/>
  <c r="BP20" i="1"/>
  <c r="BQ20" i="1"/>
  <c r="BR20" i="1"/>
  <c r="BS20" i="1"/>
  <c r="BT20" i="1"/>
  <c r="BU20" i="1"/>
  <c r="BZ20" i="1"/>
  <c r="CA20" i="1"/>
  <c r="CB20" i="1" s="1"/>
  <c r="CP20" i="1"/>
  <c r="CS20" i="1"/>
  <c r="DJ20" i="1"/>
  <c r="DK20" i="1"/>
  <c r="HJ20" i="1"/>
  <c r="BN21" i="1"/>
  <c r="BO21" i="1"/>
  <c r="BP21" i="1"/>
  <c r="BQ21" i="1"/>
  <c r="BR21" i="1"/>
  <c r="BS21" i="1"/>
  <c r="BT21" i="1"/>
  <c r="BU21" i="1"/>
  <c r="BZ21" i="1"/>
  <c r="CA21" i="1"/>
  <c r="CB21" i="1" s="1"/>
  <c r="CP21" i="1"/>
  <c r="CS21" i="1"/>
  <c r="CT21" i="1" s="1"/>
  <c r="HJ21" i="1"/>
  <c r="BN22" i="1"/>
  <c r="BO22" i="1"/>
  <c r="BP22" i="1"/>
  <c r="BQ22" i="1"/>
  <c r="BR22" i="1"/>
  <c r="BS22" i="1"/>
  <c r="BT22" i="1"/>
  <c r="BU22" i="1"/>
  <c r="BZ22" i="1"/>
  <c r="CA22" i="1"/>
  <c r="CB22" i="1" s="1"/>
  <c r="CP22" i="1"/>
  <c r="CS22" i="1"/>
  <c r="DJ22" i="1"/>
  <c r="DK22" i="1" s="1"/>
  <c r="DL22" i="1" s="1"/>
  <c r="HJ22" i="1"/>
  <c r="BN23" i="1"/>
  <c r="BO23" i="1"/>
  <c r="BP23" i="1"/>
  <c r="BQ23" i="1"/>
  <c r="BR23" i="1"/>
  <c r="BS23" i="1"/>
  <c r="BT23" i="1"/>
  <c r="BU23" i="1"/>
  <c r="BZ23" i="1"/>
  <c r="CA23" i="1"/>
  <c r="CB23" i="1" s="1"/>
  <c r="CP23" i="1"/>
  <c r="CS23" i="1"/>
  <c r="HG23" i="1" s="1"/>
  <c r="DL23" i="1"/>
  <c r="DN23" i="1" s="1"/>
  <c r="HJ23" i="1"/>
  <c r="BN24" i="1"/>
  <c r="BO24" i="1"/>
  <c r="BP24" i="1"/>
  <c r="BQ24" i="1"/>
  <c r="BR24" i="1"/>
  <c r="BS24" i="1"/>
  <c r="BT24" i="1"/>
  <c r="BU24" i="1"/>
  <c r="BZ24" i="1"/>
  <c r="CA24" i="1"/>
  <c r="CB24" i="1" s="1"/>
  <c r="CP24" i="1"/>
  <c r="CS24" i="1"/>
  <c r="HJ24" i="1"/>
  <c r="BN25" i="1"/>
  <c r="BO25" i="1"/>
  <c r="BP25" i="1"/>
  <c r="BQ25" i="1"/>
  <c r="BR25" i="1"/>
  <c r="BS25" i="1"/>
  <c r="BT25" i="1"/>
  <c r="BU25" i="1"/>
  <c r="BZ25" i="1"/>
  <c r="CA25" i="1"/>
  <c r="CB25" i="1" s="1"/>
  <c r="CP25" i="1"/>
  <c r="CS25" i="1"/>
  <c r="HJ25" i="1"/>
  <c r="BN26" i="1"/>
  <c r="BO26" i="1"/>
  <c r="BP26" i="1"/>
  <c r="BQ26" i="1"/>
  <c r="BR26" i="1"/>
  <c r="BS26" i="1"/>
  <c r="BT26" i="1"/>
  <c r="BU26" i="1"/>
  <c r="BZ26" i="1"/>
  <c r="CA26" i="1"/>
  <c r="CB26" i="1" s="1"/>
  <c r="CP26" i="1"/>
  <c r="CS26" i="1"/>
  <c r="HJ26" i="1"/>
  <c r="BN27" i="1"/>
  <c r="BO27" i="1"/>
  <c r="BP27" i="1"/>
  <c r="BQ27" i="1"/>
  <c r="BR27" i="1"/>
  <c r="BS27" i="1"/>
  <c r="BT27" i="1"/>
  <c r="BU27" i="1"/>
  <c r="BZ27" i="1"/>
  <c r="CA27" i="1"/>
  <c r="CB27" i="1" s="1"/>
  <c r="CP27" i="1"/>
  <c r="CS27" i="1"/>
  <c r="CT27" i="1" s="1"/>
  <c r="HJ27" i="1"/>
  <c r="BN28" i="1"/>
  <c r="BO28" i="1"/>
  <c r="BP28" i="1"/>
  <c r="BQ28" i="1"/>
  <c r="BR28" i="1"/>
  <c r="BS28" i="1"/>
  <c r="BT28" i="1"/>
  <c r="BU28" i="1"/>
  <c r="BZ28" i="1"/>
  <c r="CA28" i="1"/>
  <c r="CB28" i="1" s="1"/>
  <c r="CP28" i="1"/>
  <c r="CS28" i="1"/>
  <c r="EK28" i="1" s="1"/>
  <c r="HJ28" i="1"/>
  <c r="BN29" i="1"/>
  <c r="BO29" i="1"/>
  <c r="BP29" i="1"/>
  <c r="BQ29" i="1"/>
  <c r="BR29" i="1"/>
  <c r="BS29" i="1"/>
  <c r="BT29" i="1"/>
  <c r="BU29" i="1"/>
  <c r="BZ29" i="1"/>
  <c r="CA29" i="1"/>
  <c r="CB29" i="1" s="1"/>
  <c r="CP29" i="1"/>
  <c r="CS29" i="1"/>
  <c r="HG29" i="1" s="1"/>
  <c r="DN29" i="1"/>
  <c r="HJ29" i="1"/>
  <c r="BN30" i="1"/>
  <c r="BO30" i="1"/>
  <c r="BP30" i="1"/>
  <c r="BQ30" i="1"/>
  <c r="BR30" i="1"/>
  <c r="BS30" i="1"/>
  <c r="BT30" i="1"/>
  <c r="BU30" i="1"/>
  <c r="BZ30" i="1"/>
  <c r="CA30" i="1"/>
  <c r="CB30" i="1" s="1"/>
  <c r="CP30" i="1"/>
  <c r="CS30" i="1"/>
  <c r="EK30" i="1" s="1"/>
  <c r="HJ30" i="1"/>
  <c r="BN31" i="1"/>
  <c r="BO31" i="1"/>
  <c r="BP31" i="1"/>
  <c r="BQ31" i="1"/>
  <c r="BR31" i="1"/>
  <c r="BS31" i="1"/>
  <c r="BT31" i="1"/>
  <c r="BU31" i="1"/>
  <c r="BZ31" i="1"/>
  <c r="CA31" i="1"/>
  <c r="CB31" i="1" s="1"/>
  <c r="CP31" i="1"/>
  <c r="CS31" i="1"/>
  <c r="EM31" i="1" s="1"/>
  <c r="HJ31" i="1"/>
  <c r="BN32" i="1"/>
  <c r="BO32" i="1"/>
  <c r="BP32" i="1"/>
  <c r="BQ32" i="1"/>
  <c r="BR32" i="1"/>
  <c r="BS32" i="1"/>
  <c r="BT32" i="1"/>
  <c r="BU32" i="1"/>
  <c r="BZ32" i="1"/>
  <c r="CA32" i="1"/>
  <c r="CB32" i="1" s="1"/>
  <c r="CP32" i="1"/>
  <c r="CS32" i="1"/>
  <c r="EK32" i="1" s="1"/>
  <c r="HJ32" i="1"/>
  <c r="BN33" i="1"/>
  <c r="BO33" i="1"/>
  <c r="BP33" i="1"/>
  <c r="BQ33" i="1"/>
  <c r="BR33" i="1"/>
  <c r="BS33" i="1"/>
  <c r="BT33" i="1"/>
  <c r="BU33" i="1"/>
  <c r="BZ33" i="1"/>
  <c r="CA33" i="1"/>
  <c r="CB33" i="1" s="1"/>
  <c r="CP33" i="1"/>
  <c r="CS33" i="1"/>
  <c r="CT33" i="1" s="1"/>
  <c r="CW33" i="1" s="1"/>
  <c r="CY33" i="1" s="1"/>
  <c r="HJ33" i="1"/>
  <c r="BN34" i="1"/>
  <c r="BO34" i="1"/>
  <c r="BP34" i="1"/>
  <c r="BQ34" i="1"/>
  <c r="BR34" i="1"/>
  <c r="BS34" i="1"/>
  <c r="BT34" i="1"/>
  <c r="BU34" i="1"/>
  <c r="BZ34" i="1"/>
  <c r="CA34" i="1"/>
  <c r="CB34" i="1" s="1"/>
  <c r="CP34" i="1"/>
  <c r="CS34" i="1"/>
  <c r="EK34" i="1" s="1"/>
  <c r="HJ34" i="1"/>
  <c r="BN35" i="1"/>
  <c r="BO35" i="1"/>
  <c r="BP35" i="1"/>
  <c r="BQ35" i="1"/>
  <c r="BR35" i="1"/>
  <c r="BS35" i="1"/>
  <c r="BT35" i="1"/>
  <c r="BU35" i="1"/>
  <c r="BZ35" i="1"/>
  <c r="CA35" i="1"/>
  <c r="CB35" i="1" s="1"/>
  <c r="CP35" i="1"/>
  <c r="CS35" i="1"/>
  <c r="CT35" i="1" s="1"/>
  <c r="CW35" i="1" s="1"/>
  <c r="CY35" i="1" s="1"/>
  <c r="HJ35" i="1"/>
  <c r="BN36" i="1"/>
  <c r="BO36" i="1"/>
  <c r="BP36" i="1"/>
  <c r="BQ36" i="1"/>
  <c r="BR36" i="1"/>
  <c r="BS36" i="1"/>
  <c r="BT36" i="1"/>
  <c r="BU36" i="1"/>
  <c r="BZ36" i="1"/>
  <c r="CA36" i="1"/>
  <c r="CB36" i="1" s="1"/>
  <c r="CP36" i="1"/>
  <c r="CS36" i="1"/>
  <c r="EK36" i="1" s="1"/>
  <c r="HJ36" i="1"/>
  <c r="BN37" i="1"/>
  <c r="BO37" i="1"/>
  <c r="BP37" i="1"/>
  <c r="BQ37" i="1"/>
  <c r="BR37" i="1"/>
  <c r="BS37" i="1"/>
  <c r="BT37" i="1"/>
  <c r="BU37" i="1"/>
  <c r="BZ37" i="1"/>
  <c r="CA37" i="1"/>
  <c r="CB37" i="1" s="1"/>
  <c r="CP37" i="1"/>
  <c r="CS37" i="1"/>
  <c r="EK37" i="1" s="1"/>
  <c r="HJ37" i="1"/>
  <c r="BN38" i="1"/>
  <c r="BO38" i="1"/>
  <c r="BP38" i="1"/>
  <c r="BQ38" i="1"/>
  <c r="BR38" i="1"/>
  <c r="BS38" i="1"/>
  <c r="BT38" i="1"/>
  <c r="BU38" i="1"/>
  <c r="BZ38" i="1"/>
  <c r="CA38" i="1"/>
  <c r="CB38" i="1" s="1"/>
  <c r="CP38" i="1"/>
  <c r="CS38" i="1"/>
  <c r="CT38" i="1" s="1"/>
  <c r="CW38" i="1" s="1"/>
  <c r="CY38" i="1" s="1"/>
  <c r="HJ38" i="1"/>
  <c r="BN39" i="1"/>
  <c r="BO39" i="1"/>
  <c r="BP39" i="1"/>
  <c r="BQ39" i="1"/>
  <c r="BR39" i="1"/>
  <c r="BS39" i="1"/>
  <c r="BT39" i="1"/>
  <c r="BU39" i="1"/>
  <c r="BZ39" i="1"/>
  <c r="CA39" i="1"/>
  <c r="CB39" i="1" s="1"/>
  <c r="CP39" i="1"/>
  <c r="CS39" i="1"/>
  <c r="HG39" i="1" s="1"/>
  <c r="HJ39" i="1"/>
  <c r="BN40" i="1"/>
  <c r="BO40" i="1"/>
  <c r="BP40" i="1"/>
  <c r="BQ40" i="1"/>
  <c r="BR40" i="1"/>
  <c r="BS40" i="1"/>
  <c r="BT40" i="1"/>
  <c r="BU40" i="1"/>
  <c r="BZ40" i="1"/>
  <c r="CA40" i="1"/>
  <c r="CB40" i="1" s="1"/>
  <c r="CP40" i="1"/>
  <c r="CS40" i="1"/>
  <c r="CT40" i="1" s="1"/>
  <c r="CW40" i="1" s="1"/>
  <c r="CY40" i="1" s="1"/>
  <c r="HJ40" i="1"/>
  <c r="BN41" i="1"/>
  <c r="BO41" i="1"/>
  <c r="BP41" i="1"/>
  <c r="BQ41" i="1"/>
  <c r="BR41" i="1"/>
  <c r="BS41" i="1"/>
  <c r="BT41" i="1"/>
  <c r="BU41" i="1"/>
  <c r="BZ41" i="1"/>
  <c r="CA41" i="1"/>
  <c r="CB41" i="1" s="1"/>
  <c r="CP41" i="1"/>
  <c r="CS41" i="1"/>
  <c r="EK41" i="1" s="1"/>
  <c r="HJ41" i="1"/>
  <c r="BN42" i="1"/>
  <c r="BO42" i="1"/>
  <c r="BP42" i="1"/>
  <c r="BQ42" i="1"/>
  <c r="BR42" i="1"/>
  <c r="BS42" i="1"/>
  <c r="BT42" i="1"/>
  <c r="BU42" i="1"/>
  <c r="BZ42" i="1"/>
  <c r="CA42" i="1"/>
  <c r="CB42" i="1" s="1"/>
  <c r="CP42" i="1"/>
  <c r="CS42" i="1"/>
  <c r="EK42" i="1" s="1"/>
  <c r="HJ42" i="1"/>
  <c r="BN43" i="1"/>
  <c r="BO43" i="1"/>
  <c r="BP43" i="1"/>
  <c r="BQ43" i="1"/>
  <c r="BR43" i="1"/>
  <c r="BS43" i="1"/>
  <c r="BT43" i="1"/>
  <c r="BU43" i="1"/>
  <c r="BZ43" i="1"/>
  <c r="CA43" i="1"/>
  <c r="CB43" i="1" s="1"/>
  <c r="CP43" i="1"/>
  <c r="CS43" i="1"/>
  <c r="HJ43" i="1"/>
  <c r="BN44" i="1"/>
  <c r="BO44" i="1"/>
  <c r="BP44" i="1"/>
  <c r="BQ44" i="1"/>
  <c r="BR44" i="1"/>
  <c r="BS44" i="1"/>
  <c r="BT44" i="1"/>
  <c r="BU44" i="1"/>
  <c r="BZ44" i="1"/>
  <c r="CA44" i="1"/>
  <c r="CB44" i="1" s="1"/>
  <c r="CP44" i="1"/>
  <c r="CS44" i="1"/>
  <c r="CT44" i="1" s="1"/>
  <c r="HJ44" i="1"/>
  <c r="BN45" i="1"/>
  <c r="BO45" i="1"/>
  <c r="BP45" i="1"/>
  <c r="BQ45" i="1"/>
  <c r="BR45" i="1"/>
  <c r="BS45" i="1"/>
  <c r="BT45" i="1"/>
  <c r="BU45" i="1"/>
  <c r="BZ45" i="1"/>
  <c r="CA45" i="1"/>
  <c r="CB45" i="1" s="1"/>
  <c r="CP45" i="1"/>
  <c r="CS45" i="1"/>
  <c r="CT45" i="1" s="1"/>
  <c r="HJ45" i="1"/>
  <c r="BN46" i="1"/>
  <c r="BO46" i="1"/>
  <c r="BP46" i="1"/>
  <c r="BQ46" i="1"/>
  <c r="BR46" i="1"/>
  <c r="BS46" i="1"/>
  <c r="BT46" i="1"/>
  <c r="BU46" i="1"/>
  <c r="BZ46" i="1"/>
  <c r="CA46" i="1"/>
  <c r="CB46" i="1" s="1"/>
  <c r="CP46" i="1"/>
  <c r="CS46" i="1"/>
  <c r="EK46" i="1" s="1"/>
  <c r="HJ46" i="1"/>
  <c r="BN47" i="1"/>
  <c r="BO47" i="1"/>
  <c r="BP47" i="1"/>
  <c r="BQ47" i="1"/>
  <c r="BR47" i="1"/>
  <c r="BS47" i="1"/>
  <c r="BT47" i="1"/>
  <c r="BU47" i="1"/>
  <c r="BZ47" i="1"/>
  <c r="CA47" i="1"/>
  <c r="CB47" i="1" s="1"/>
  <c r="CP47" i="1"/>
  <c r="CS47" i="1"/>
  <c r="CT47" i="1" s="1"/>
  <c r="HJ47" i="1"/>
  <c r="BN48" i="1"/>
  <c r="BO48" i="1"/>
  <c r="BP48" i="1"/>
  <c r="BQ48" i="1"/>
  <c r="BR48" i="1"/>
  <c r="BS48" i="1"/>
  <c r="BT48" i="1"/>
  <c r="BU48" i="1"/>
  <c r="BZ48" i="1"/>
  <c r="CA48" i="1"/>
  <c r="CB48" i="1" s="1"/>
  <c r="CP48" i="1"/>
  <c r="CS48" i="1"/>
  <c r="CT48" i="1" s="1"/>
  <c r="HJ48" i="1"/>
  <c r="BN49" i="1"/>
  <c r="BO49" i="1"/>
  <c r="BP49" i="1"/>
  <c r="BQ49" i="1"/>
  <c r="BR49" i="1"/>
  <c r="BS49" i="1"/>
  <c r="BT49" i="1"/>
  <c r="BU49" i="1"/>
  <c r="BZ49" i="1"/>
  <c r="CA49" i="1"/>
  <c r="CB49" i="1" s="1"/>
  <c r="CP49" i="1"/>
  <c r="CS49" i="1"/>
  <c r="EM49" i="1" s="1"/>
  <c r="HJ49" i="1"/>
  <c r="BN50" i="1"/>
  <c r="BO50" i="1"/>
  <c r="BP50" i="1"/>
  <c r="BQ50" i="1"/>
  <c r="BR50" i="1"/>
  <c r="BS50" i="1"/>
  <c r="BT50" i="1"/>
  <c r="BU50" i="1"/>
  <c r="BZ50" i="1"/>
  <c r="CA50" i="1"/>
  <c r="CB50" i="1" s="1"/>
  <c r="CP50" i="1"/>
  <c r="CS50" i="1"/>
  <c r="EK50" i="1" s="1"/>
  <c r="HJ50" i="1"/>
  <c r="BN51" i="1"/>
  <c r="BO51" i="1"/>
  <c r="BP51" i="1"/>
  <c r="BQ51" i="1"/>
  <c r="BR51" i="1"/>
  <c r="BS51" i="1"/>
  <c r="BT51" i="1"/>
  <c r="BU51" i="1"/>
  <c r="BZ51" i="1"/>
  <c r="CA51" i="1"/>
  <c r="CB51" i="1" s="1"/>
  <c r="CP51" i="1"/>
  <c r="CS51" i="1"/>
  <c r="CT51" i="1" s="1"/>
  <c r="HJ51" i="1"/>
  <c r="BN52" i="1"/>
  <c r="BO52" i="1"/>
  <c r="BP52" i="1"/>
  <c r="BQ52" i="1"/>
  <c r="BR52" i="1"/>
  <c r="BS52" i="1"/>
  <c r="BT52" i="1"/>
  <c r="BU52" i="1"/>
  <c r="BZ52" i="1"/>
  <c r="CA52" i="1"/>
  <c r="CB52" i="1" s="1"/>
  <c r="CP52" i="1"/>
  <c r="CS52" i="1"/>
  <c r="EK52" i="1" s="1"/>
  <c r="HJ52" i="1"/>
  <c r="BN53" i="1"/>
  <c r="BO53" i="1"/>
  <c r="BP53" i="1"/>
  <c r="BQ53" i="1"/>
  <c r="BR53" i="1"/>
  <c r="BS53" i="1"/>
  <c r="BT53" i="1"/>
  <c r="BU53" i="1"/>
  <c r="BZ53" i="1"/>
  <c r="CA53" i="1"/>
  <c r="CB53" i="1" s="1"/>
  <c r="CP53" i="1"/>
  <c r="CS53" i="1"/>
  <c r="CT53" i="1" s="1"/>
  <c r="DA53" i="1" s="1"/>
  <c r="HJ53" i="1"/>
  <c r="BN54" i="1"/>
  <c r="BO54" i="1"/>
  <c r="BP54" i="1"/>
  <c r="BQ54" i="1"/>
  <c r="BR54" i="1"/>
  <c r="BS54" i="1"/>
  <c r="BT54" i="1"/>
  <c r="BU54" i="1"/>
  <c r="BZ54" i="1"/>
  <c r="CA54" i="1"/>
  <c r="CB54" i="1" s="1"/>
  <c r="CP54" i="1"/>
  <c r="CS54" i="1"/>
  <c r="EK54" i="1" s="1"/>
  <c r="HJ54" i="1"/>
  <c r="BN55" i="1"/>
  <c r="BO55" i="1"/>
  <c r="BP55" i="1"/>
  <c r="BQ55" i="1"/>
  <c r="BR55" i="1"/>
  <c r="BS55" i="1"/>
  <c r="BT55" i="1"/>
  <c r="BU55" i="1"/>
  <c r="BZ55" i="1"/>
  <c r="CA55" i="1"/>
  <c r="CB55" i="1" s="1"/>
  <c r="CP55" i="1"/>
  <c r="CS55" i="1"/>
  <c r="CT55" i="1" s="1"/>
  <c r="CW55" i="1" s="1"/>
  <c r="CY55" i="1" s="1"/>
  <c r="HJ55" i="1"/>
  <c r="BN56" i="1"/>
  <c r="BO56" i="1"/>
  <c r="BP56" i="1"/>
  <c r="BQ56" i="1"/>
  <c r="BR56" i="1"/>
  <c r="BS56" i="1"/>
  <c r="BT56" i="1"/>
  <c r="BU56" i="1"/>
  <c r="BZ56" i="1"/>
  <c r="CA56" i="1"/>
  <c r="CB56" i="1" s="1"/>
  <c r="CP56" i="1"/>
  <c r="CS56" i="1"/>
  <c r="EK56" i="1" s="1"/>
  <c r="HJ56" i="1"/>
  <c r="BN57" i="1"/>
  <c r="BO57" i="1"/>
  <c r="BP57" i="1"/>
  <c r="BQ57" i="1"/>
  <c r="BR57" i="1"/>
  <c r="BS57" i="1"/>
  <c r="BT57" i="1"/>
  <c r="BU57" i="1"/>
  <c r="BZ57" i="1"/>
  <c r="CA57" i="1"/>
  <c r="CB57" i="1" s="1"/>
  <c r="CP57" i="1"/>
  <c r="CS57" i="1"/>
  <c r="CT57" i="1" s="1"/>
  <c r="CW57" i="1" s="1"/>
  <c r="CY57" i="1" s="1"/>
  <c r="HJ57" i="1"/>
  <c r="BN58" i="1"/>
  <c r="BO58" i="1"/>
  <c r="BP58" i="1"/>
  <c r="BQ58" i="1"/>
  <c r="BR58" i="1"/>
  <c r="BS58" i="1"/>
  <c r="BT58" i="1"/>
  <c r="BU58" i="1"/>
  <c r="BZ58" i="1"/>
  <c r="CA58" i="1"/>
  <c r="CB58" i="1" s="1"/>
  <c r="CP58" i="1"/>
  <c r="CS58" i="1"/>
  <c r="CT58" i="1" s="1"/>
  <c r="HJ58" i="1"/>
  <c r="BN59" i="1"/>
  <c r="BO59" i="1"/>
  <c r="BP59" i="1"/>
  <c r="BQ59" i="1"/>
  <c r="BR59" i="1"/>
  <c r="BS59" i="1"/>
  <c r="BT59" i="1"/>
  <c r="BU59" i="1"/>
  <c r="BZ59" i="1"/>
  <c r="CA59" i="1"/>
  <c r="CB59" i="1" s="1"/>
  <c r="CP59" i="1"/>
  <c r="CS59" i="1"/>
  <c r="CT59" i="1" s="1"/>
  <c r="CW59" i="1" s="1"/>
  <c r="CY59" i="1" s="1"/>
  <c r="HJ59" i="1"/>
  <c r="BN60" i="1"/>
  <c r="BO60" i="1"/>
  <c r="BP60" i="1"/>
  <c r="BQ60" i="1"/>
  <c r="BR60" i="1"/>
  <c r="BS60" i="1"/>
  <c r="BT60" i="1"/>
  <c r="BU60" i="1"/>
  <c r="BZ60" i="1"/>
  <c r="CA60" i="1"/>
  <c r="CB60" i="1" s="1"/>
  <c r="CP60" i="1"/>
  <c r="CS60" i="1"/>
  <c r="CT60" i="1" s="1"/>
  <c r="HJ60" i="1"/>
  <c r="BN61" i="1"/>
  <c r="BO61" i="1"/>
  <c r="BP61" i="1"/>
  <c r="BQ61" i="1"/>
  <c r="BR61" i="1"/>
  <c r="BS61" i="1"/>
  <c r="BT61" i="1"/>
  <c r="BU61" i="1"/>
  <c r="BZ61" i="1"/>
  <c r="CA61" i="1"/>
  <c r="CB61" i="1" s="1"/>
  <c r="CP61" i="1"/>
  <c r="CS61" i="1"/>
  <c r="EK61" i="1" s="1"/>
  <c r="HJ61" i="1"/>
  <c r="BN62" i="1"/>
  <c r="BO62" i="1"/>
  <c r="BP62" i="1"/>
  <c r="BQ62" i="1"/>
  <c r="BR62" i="1"/>
  <c r="BS62" i="1"/>
  <c r="BT62" i="1"/>
  <c r="BU62" i="1"/>
  <c r="BZ62" i="1"/>
  <c r="CA62" i="1"/>
  <c r="CB62" i="1" s="1"/>
  <c r="CP62" i="1"/>
  <c r="CS62" i="1"/>
  <c r="EM62" i="1" s="1"/>
  <c r="HJ62" i="1"/>
  <c r="BN63" i="1"/>
  <c r="BO63" i="1"/>
  <c r="BP63" i="1"/>
  <c r="BQ63" i="1"/>
  <c r="BR63" i="1"/>
  <c r="BS63" i="1"/>
  <c r="BT63" i="1"/>
  <c r="BU63" i="1"/>
  <c r="BZ63" i="1"/>
  <c r="CA63" i="1"/>
  <c r="CB63" i="1" s="1"/>
  <c r="CP63" i="1"/>
  <c r="CS63" i="1"/>
  <c r="EK63" i="1" s="1"/>
  <c r="HJ63" i="1"/>
  <c r="BN64" i="1"/>
  <c r="BO64" i="1"/>
  <c r="BP64" i="1"/>
  <c r="BQ64" i="1"/>
  <c r="BR64" i="1"/>
  <c r="BS64" i="1"/>
  <c r="BT64" i="1"/>
  <c r="BU64" i="1"/>
  <c r="BZ64" i="1"/>
  <c r="CA64" i="1"/>
  <c r="CB64" i="1" s="1"/>
  <c r="CP64" i="1"/>
  <c r="CS64" i="1"/>
  <c r="CT64" i="1" s="1"/>
  <c r="FX50" i="1" l="1"/>
  <c r="FY31" i="1"/>
  <c r="FY53" i="1"/>
  <c r="FY56" i="1"/>
  <c r="BW59" i="1"/>
  <c r="BX59" i="1" s="1"/>
  <c r="FX56" i="1"/>
  <c r="FX60" i="1"/>
  <c r="FX44" i="1"/>
  <c r="FY20" i="1"/>
  <c r="BW38" i="1"/>
  <c r="BX38" i="1" s="1"/>
  <c r="CL38" i="1" s="1"/>
  <c r="FX63" i="1"/>
  <c r="FY59" i="1"/>
  <c r="FY58" i="1"/>
  <c r="FX46" i="1"/>
  <c r="FY43" i="1"/>
  <c r="FX27" i="1"/>
  <c r="FY18" i="1"/>
  <c r="BW45" i="1"/>
  <c r="BX45" i="1" s="1"/>
  <c r="CL45" i="1" s="1"/>
  <c r="FY49" i="1"/>
  <c r="BW47" i="1"/>
  <c r="BX47" i="1" s="1"/>
  <c r="CL47" i="1" s="1"/>
  <c r="FY38" i="1"/>
  <c r="BW64" i="1"/>
  <c r="BX64" i="1" s="1"/>
  <c r="CL64" i="1" s="1"/>
  <c r="FY62" i="1"/>
  <c r="FY55" i="1"/>
  <c r="BW51" i="1"/>
  <c r="BX51" i="1" s="1"/>
  <c r="CL51" i="1" s="1"/>
  <c r="FY46" i="1"/>
  <c r="BW40" i="1"/>
  <c r="BX40" i="1" s="1"/>
  <c r="CL40" i="1" s="1"/>
  <c r="FX39" i="1"/>
  <c r="FY26" i="1"/>
  <c r="CT54" i="1"/>
  <c r="HB54" i="1" s="1"/>
  <c r="HD54" i="1" s="1"/>
  <c r="HE54" i="1" s="1"/>
  <c r="HF54" i="1" s="1"/>
  <c r="BW26" i="1"/>
  <c r="BX26" i="1" s="1"/>
  <c r="CL26" i="1" s="1"/>
  <c r="FX37" i="1"/>
  <c r="FX25" i="1"/>
  <c r="FX21" i="1"/>
  <c r="FX20" i="1"/>
  <c r="FX18" i="1"/>
  <c r="FY35" i="1"/>
  <c r="FY30" i="1"/>
  <c r="FY27" i="1"/>
  <c r="DL20" i="1"/>
  <c r="EQ15" i="1" s="1"/>
  <c r="BP10" i="1"/>
  <c r="BO10" i="1"/>
  <c r="CT61" i="1"/>
  <c r="HB61" i="1" s="1"/>
  <c r="HD61" i="1" s="1"/>
  <c r="HE61" i="1" s="1"/>
  <c r="EM39" i="1"/>
  <c r="BL10" i="1"/>
  <c r="BL9" i="1"/>
  <c r="BL6" i="1"/>
  <c r="BP11" i="1"/>
  <c r="BO11" i="1"/>
  <c r="DN22" i="1"/>
  <c r="DO23" i="1" s="1"/>
  <c r="DN28" i="1" s="1"/>
  <c r="DN30" i="1" s="1"/>
  <c r="DM23" i="1"/>
  <c r="BW61" i="1"/>
  <c r="BX61" i="1" s="1"/>
  <c r="CL61" i="1" s="1"/>
  <c r="FY47" i="1"/>
  <c r="BW55" i="1"/>
  <c r="BX55" i="1" s="1"/>
  <c r="CL55" i="1" s="1"/>
  <c r="FY52" i="1"/>
  <c r="BW52" i="1"/>
  <c r="BX52" i="1" s="1"/>
  <c r="CL52" i="1" s="1"/>
  <c r="FY51" i="1"/>
  <c r="BW46" i="1"/>
  <c r="BX46" i="1" s="1"/>
  <c r="CL46" i="1" s="1"/>
  <c r="FY45" i="1"/>
  <c r="FY42" i="1"/>
  <c r="FY40" i="1"/>
  <c r="FY37" i="1"/>
  <c r="FX31" i="1"/>
  <c r="FY29" i="1"/>
  <c r="FY17" i="1"/>
  <c r="BW17" i="1"/>
  <c r="BX17" i="1" s="1"/>
  <c r="CL17" i="1" s="1"/>
  <c r="FY16" i="1"/>
  <c r="FY15" i="1"/>
  <c r="BW15" i="1"/>
  <c r="BX15" i="1" s="1"/>
  <c r="CL15" i="1" s="1"/>
  <c r="FY61" i="1"/>
  <c r="FY64" i="1"/>
  <c r="CL59" i="1"/>
  <c r="FY57" i="1"/>
  <c r="CT52" i="1"/>
  <c r="EJ52" i="1" s="1"/>
  <c r="FY50" i="1"/>
  <c r="FY36" i="1"/>
  <c r="FY33" i="1"/>
  <c r="BW27" i="1"/>
  <c r="BX27" i="1" s="1"/>
  <c r="CL27" i="1" s="1"/>
  <c r="BW25" i="1"/>
  <c r="BX25" i="1" s="1"/>
  <c r="CL25" i="1" s="1"/>
  <c r="BL8" i="1"/>
  <c r="BP6" i="1"/>
  <c r="BO5" i="1"/>
  <c r="BW42" i="1"/>
  <c r="BX42" i="1" s="1"/>
  <c r="CL42" i="1" s="1"/>
  <c r="FY28" i="1"/>
  <c r="FY22" i="1"/>
  <c r="FY21" i="1"/>
  <c r="FY19" i="1"/>
  <c r="BO6" i="1"/>
  <c r="BW35" i="1"/>
  <c r="BX35" i="1" s="1"/>
  <c r="CL35" i="1" s="1"/>
  <c r="BW30" i="1"/>
  <c r="BX30" i="1" s="1"/>
  <c r="CL30" i="1" s="1"/>
  <c r="GR16" i="1"/>
  <c r="GS16" i="1" s="1"/>
  <c r="EK64" i="1"/>
  <c r="HG63" i="1"/>
  <c r="DA57" i="1"/>
  <c r="HG54" i="1"/>
  <c r="HG48" i="1"/>
  <c r="HG57" i="1"/>
  <c r="HA59" i="1"/>
  <c r="HA57" i="1"/>
  <c r="CT63" i="1"/>
  <c r="DA63" i="1" s="1"/>
  <c r="DA59" i="1"/>
  <c r="EK57" i="1"/>
  <c r="EK51" i="1"/>
  <c r="EK48" i="1"/>
  <c r="HG37" i="1"/>
  <c r="EM59" i="1"/>
  <c r="EM57" i="1"/>
  <c r="EM54" i="1"/>
  <c r="HG53" i="1"/>
  <c r="HG52" i="1"/>
  <c r="EM48" i="1"/>
  <c r="CT46" i="1"/>
  <c r="EJ46" i="1" s="1"/>
  <c r="HA38" i="1"/>
  <c r="HG58" i="1"/>
  <c r="HG41" i="1"/>
  <c r="DA40" i="1"/>
  <c r="CT39" i="1"/>
  <c r="DA39" i="1" s="1"/>
  <c r="HG30" i="1"/>
  <c r="HG15" i="1"/>
  <c r="HX15" i="1" s="1"/>
  <c r="IK15" i="1" s="1"/>
  <c r="EM63" i="1"/>
  <c r="HG47" i="1"/>
  <c r="EM41" i="1"/>
  <c r="HG33" i="1"/>
  <c r="EK44" i="1"/>
  <c r="CT41" i="1"/>
  <c r="EJ41" i="1" s="1"/>
  <c r="EJ48" i="1"/>
  <c r="HB48" i="1"/>
  <c r="HD48" i="1" s="1"/>
  <c r="HE48" i="1" s="1"/>
  <c r="HG44" i="1"/>
  <c r="EM64" i="1"/>
  <c r="EK60" i="1"/>
  <c r="EM52" i="1"/>
  <c r="HG51" i="1"/>
  <c r="CT50" i="1"/>
  <c r="CW50" i="1" s="1"/>
  <c r="CY50" i="1" s="1"/>
  <c r="EK40" i="1"/>
  <c r="EK39" i="1"/>
  <c r="HG38" i="1"/>
  <c r="DA38" i="1"/>
  <c r="HG36" i="1"/>
  <c r="HG27" i="1"/>
  <c r="CT36" i="1"/>
  <c r="CW36" i="1" s="1"/>
  <c r="CY36" i="1" s="1"/>
  <c r="CT32" i="1"/>
  <c r="EJ32" i="1" s="1"/>
  <c r="HG28" i="1"/>
  <c r="CT28" i="1"/>
  <c r="CT23" i="1"/>
  <c r="HG19" i="1"/>
  <c r="HG64" i="1"/>
  <c r="EM61" i="1"/>
  <c r="EK58" i="1"/>
  <c r="EK53" i="1"/>
  <c r="EM50" i="1"/>
  <c r="EM47" i="1"/>
  <c r="CT42" i="1"/>
  <c r="HA42" i="1" s="1"/>
  <c r="HG40" i="1"/>
  <c r="EM38" i="1"/>
  <c r="HA35" i="1"/>
  <c r="DA33" i="1"/>
  <c r="EM32" i="1"/>
  <c r="HG31" i="1"/>
  <c r="HG21" i="1"/>
  <c r="HG17" i="1"/>
  <c r="EK16" i="1"/>
  <c r="CV58" i="1"/>
  <c r="CX58" i="1" s="1"/>
  <c r="EJ58" i="1"/>
  <c r="CV60" i="1"/>
  <c r="CX60" i="1" s="1"/>
  <c r="HA60" i="1"/>
  <c r="HB60" i="1"/>
  <c r="HD60" i="1" s="1"/>
  <c r="HE60" i="1" s="1"/>
  <c r="HF60" i="1" s="1"/>
  <c r="EJ60" i="1"/>
  <c r="CW44" i="1"/>
  <c r="CY44" i="1" s="1"/>
  <c r="EJ44" i="1"/>
  <c r="CV44" i="1"/>
  <c r="CX44" i="1" s="1"/>
  <c r="HG56" i="1"/>
  <c r="HG50" i="1"/>
  <c r="HG60" i="1"/>
  <c r="EM56" i="1"/>
  <c r="CT56" i="1"/>
  <c r="HB56" i="1" s="1"/>
  <c r="HD56" i="1" s="1"/>
  <c r="HE56" i="1" s="1"/>
  <c r="HF56" i="1" s="1"/>
  <c r="EM45" i="1"/>
  <c r="EK38" i="1"/>
  <c r="CT37" i="1"/>
  <c r="DA37" i="1" s="1"/>
  <c r="DA35" i="1"/>
  <c r="HG34" i="1"/>
  <c r="CT34" i="1"/>
  <c r="CW34" i="1" s="1"/>
  <c r="CY34" i="1" s="1"/>
  <c r="EK33" i="1"/>
  <c r="EK31" i="1"/>
  <c r="CT31" i="1"/>
  <c r="DA31" i="1" s="1"/>
  <c r="CT29" i="1"/>
  <c r="CW29" i="1" s="1"/>
  <c r="CY29" i="1" s="1"/>
  <c r="EK19" i="1"/>
  <c r="EK45" i="1"/>
  <c r="EM44" i="1"/>
  <c r="CT30" i="1"/>
  <c r="EM58" i="1"/>
  <c r="EK47" i="1"/>
  <c r="HG46" i="1"/>
  <c r="HG45" i="1"/>
  <c r="EM42" i="1"/>
  <c r="EM35" i="1"/>
  <c r="HB58" i="1"/>
  <c r="HD58" i="1" s="1"/>
  <c r="CP65" i="1"/>
  <c r="CV64" i="1"/>
  <c r="CX64" i="1" s="1"/>
  <c r="DA64" i="1"/>
  <c r="HA64" i="1"/>
  <c r="CW64" i="1"/>
  <c r="CY64" i="1" s="1"/>
  <c r="EJ64" i="1"/>
  <c r="HB64" i="1"/>
  <c r="HD64" i="1" s="1"/>
  <c r="FX64" i="1"/>
  <c r="BW63" i="1"/>
  <c r="CT62" i="1"/>
  <c r="HG62" i="1"/>
  <c r="EK62" i="1"/>
  <c r="CC61" i="1"/>
  <c r="FX61" i="1"/>
  <c r="BW57" i="1"/>
  <c r="BX57" i="1" s="1"/>
  <c r="CL57" i="1" s="1"/>
  <c r="FY63" i="1"/>
  <c r="BW62" i="1"/>
  <c r="BX62" i="1" s="1"/>
  <c r="CL62" i="1" s="1"/>
  <c r="BW58" i="1"/>
  <c r="BX58" i="1" s="1"/>
  <c r="CL58" i="1" s="1"/>
  <c r="FX58" i="1"/>
  <c r="FX62" i="1"/>
  <c r="CW60" i="1"/>
  <c r="CY60" i="1" s="1"/>
  <c r="DA60" i="1"/>
  <c r="HG59" i="1"/>
  <c r="EK59" i="1"/>
  <c r="CC59" i="1"/>
  <c r="FX59" i="1"/>
  <c r="BW56" i="1"/>
  <c r="BX56" i="1" s="1"/>
  <c r="CL56" i="1" s="1"/>
  <c r="EJ53" i="1"/>
  <c r="HB53" i="1"/>
  <c r="HD53" i="1" s="1"/>
  <c r="CV53" i="1"/>
  <c r="CX53" i="1" s="1"/>
  <c r="BW53" i="1"/>
  <c r="BX53" i="1" s="1"/>
  <c r="CL53" i="1" s="1"/>
  <c r="CV48" i="1"/>
  <c r="CX48" i="1" s="1"/>
  <c r="CW48" i="1"/>
  <c r="CY48" i="1" s="1"/>
  <c r="DA48" i="1"/>
  <c r="HA48" i="1"/>
  <c r="FX48" i="1"/>
  <c r="DA55" i="1"/>
  <c r="EM55" i="1"/>
  <c r="FY54" i="1"/>
  <c r="BW54" i="1"/>
  <c r="BX54" i="1" s="1"/>
  <c r="CL54" i="1" s="1"/>
  <c r="CC52" i="1"/>
  <c r="FX52" i="1"/>
  <c r="BW50" i="1"/>
  <c r="CT49" i="1"/>
  <c r="EK49" i="1"/>
  <c r="HG49" i="1"/>
  <c r="CV55" i="1"/>
  <c r="CX55" i="1" s="1"/>
  <c r="CZ55" i="1" s="1"/>
  <c r="DB55" i="1" s="1"/>
  <c r="EJ55" i="1"/>
  <c r="HB55" i="1"/>
  <c r="HD55" i="1" s="1"/>
  <c r="CV59" i="1"/>
  <c r="CX59" i="1" s="1"/>
  <c r="CZ59" i="1" s="1"/>
  <c r="DB59" i="1" s="1"/>
  <c r="EJ59" i="1"/>
  <c r="HB59" i="1"/>
  <c r="HD59" i="1" s="1"/>
  <c r="CW58" i="1"/>
  <c r="CY58" i="1" s="1"/>
  <c r="DA58" i="1"/>
  <c r="HA58" i="1"/>
  <c r="FX57" i="1"/>
  <c r="HA55" i="1"/>
  <c r="HG61" i="1"/>
  <c r="FY60" i="1"/>
  <c r="BW60" i="1"/>
  <c r="EJ57" i="1"/>
  <c r="HB57" i="1"/>
  <c r="HD57" i="1" s="1"/>
  <c r="CV57" i="1"/>
  <c r="CX57" i="1" s="1"/>
  <c r="CZ57" i="1" s="1"/>
  <c r="DB57" i="1" s="1"/>
  <c r="HG55" i="1"/>
  <c r="EK55" i="1"/>
  <c r="CC55" i="1"/>
  <c r="FX55" i="1"/>
  <c r="FX54" i="1"/>
  <c r="HA53" i="1"/>
  <c r="EM53" i="1"/>
  <c r="CW53" i="1"/>
  <c r="CY53" i="1" s="1"/>
  <c r="CC53" i="1"/>
  <c r="CV51" i="1"/>
  <c r="CX51" i="1" s="1"/>
  <c r="CW51" i="1"/>
  <c r="CY51" i="1" s="1"/>
  <c r="DA51" i="1"/>
  <c r="HA51" i="1"/>
  <c r="EJ51" i="1"/>
  <c r="HB51" i="1"/>
  <c r="HD51" i="1" s="1"/>
  <c r="FX51" i="1"/>
  <c r="BW49" i="1"/>
  <c r="BX49" i="1" s="1"/>
  <c r="CL49" i="1" s="1"/>
  <c r="FY48" i="1"/>
  <c r="BW48" i="1"/>
  <c r="BX48" i="1" s="1"/>
  <c r="CL48" i="1" s="1"/>
  <c r="CV47" i="1"/>
  <c r="CX47" i="1" s="1"/>
  <c r="CW47" i="1"/>
  <c r="CY47" i="1" s="1"/>
  <c r="DA47" i="1"/>
  <c r="HA47" i="1"/>
  <c r="EJ47" i="1"/>
  <c r="CC47" i="1"/>
  <c r="FX47" i="1"/>
  <c r="FX53" i="1"/>
  <c r="FX49" i="1"/>
  <c r="FX40" i="1"/>
  <c r="BW44" i="1"/>
  <c r="EK43" i="1"/>
  <c r="HG43" i="1"/>
  <c r="CT43" i="1"/>
  <c r="FX42" i="1"/>
  <c r="FX41" i="1"/>
  <c r="BW34" i="1"/>
  <c r="BX34" i="1" s="1"/>
  <c r="CL34" i="1" s="1"/>
  <c r="FX34" i="1"/>
  <c r="CW45" i="1"/>
  <c r="CY45" i="1" s="1"/>
  <c r="DA45" i="1"/>
  <c r="HA45" i="1"/>
  <c r="EJ45" i="1"/>
  <c r="CV45" i="1"/>
  <c r="CX45" i="1" s="1"/>
  <c r="FX45" i="1"/>
  <c r="FY44" i="1"/>
  <c r="BW43" i="1"/>
  <c r="BX43" i="1" s="1"/>
  <c r="CL43" i="1" s="1"/>
  <c r="FX43" i="1"/>
  <c r="HA44" i="1"/>
  <c r="DA44" i="1"/>
  <c r="HG42" i="1"/>
  <c r="HA40" i="1"/>
  <c r="EM40" i="1"/>
  <c r="FY39" i="1"/>
  <c r="BW39" i="1"/>
  <c r="EJ40" i="1"/>
  <c r="CV40" i="1"/>
  <c r="CX40" i="1" s="1"/>
  <c r="CZ40" i="1" s="1"/>
  <c r="DB40" i="1" s="1"/>
  <c r="FX38" i="1"/>
  <c r="BW37" i="1"/>
  <c r="BX37" i="1" s="1"/>
  <c r="CL37" i="1" s="1"/>
  <c r="BW33" i="1"/>
  <c r="BX33" i="1" s="1"/>
  <c r="CL33" i="1" s="1"/>
  <c r="FY41" i="1"/>
  <c r="BW41" i="1"/>
  <c r="BX41" i="1" s="1"/>
  <c r="CL41" i="1" s="1"/>
  <c r="CV38" i="1"/>
  <c r="CX38" i="1" s="1"/>
  <c r="CZ38" i="1" s="1"/>
  <c r="DB38" i="1" s="1"/>
  <c r="EJ38" i="1"/>
  <c r="FX36" i="1"/>
  <c r="HG35" i="1"/>
  <c r="EK35" i="1"/>
  <c r="FX35" i="1"/>
  <c r="FY34" i="1"/>
  <c r="EM33" i="1"/>
  <c r="FY32" i="1"/>
  <c r="BW32" i="1"/>
  <c r="BX32" i="1" s="1"/>
  <c r="CL32" i="1" s="1"/>
  <c r="BW31" i="1"/>
  <c r="CC30" i="1"/>
  <c r="FX29" i="1"/>
  <c r="BW29" i="1"/>
  <c r="BX29" i="1" s="1"/>
  <c r="CL29" i="1" s="1"/>
  <c r="CV35" i="1"/>
  <c r="CX35" i="1" s="1"/>
  <c r="CZ35" i="1" s="1"/>
  <c r="DB35" i="1" s="1"/>
  <c r="EJ35" i="1"/>
  <c r="FX33" i="1"/>
  <c r="BW36" i="1"/>
  <c r="BX36" i="1" s="1"/>
  <c r="CL36" i="1" s="1"/>
  <c r="EJ33" i="1"/>
  <c r="CV33" i="1"/>
  <c r="CX33" i="1" s="1"/>
  <c r="CZ33" i="1" s="1"/>
  <c r="DB33" i="1" s="1"/>
  <c r="FX32" i="1"/>
  <c r="HG24" i="1"/>
  <c r="CT24" i="1"/>
  <c r="FX30" i="1"/>
  <c r="BW28" i="1"/>
  <c r="FX28" i="1"/>
  <c r="HG32" i="1"/>
  <c r="FX26" i="1"/>
  <c r="CT25" i="1"/>
  <c r="HG25" i="1"/>
  <c r="BW22" i="1"/>
  <c r="BX22" i="1" s="1"/>
  <c r="CL22" i="1" s="1"/>
  <c r="FY25" i="1"/>
  <c r="BW24" i="1"/>
  <c r="BX24" i="1" s="1"/>
  <c r="CL24" i="1" s="1"/>
  <c r="FX24" i="1"/>
  <c r="BW23" i="1"/>
  <c r="BX23" i="1" s="1"/>
  <c r="CL23" i="1" s="1"/>
  <c r="FX23" i="1"/>
  <c r="CT26" i="1"/>
  <c r="EK26" i="1"/>
  <c r="HG26" i="1"/>
  <c r="FY24" i="1"/>
  <c r="FY23" i="1"/>
  <c r="FV17" i="1"/>
  <c r="FW17" i="1" s="1"/>
  <c r="AY17" i="1" s="1"/>
  <c r="CT22" i="1"/>
  <c r="HG22" i="1"/>
  <c r="FX22" i="1"/>
  <c r="CT20" i="1"/>
  <c r="EK20" i="1"/>
  <c r="HG20" i="1"/>
  <c r="BW21" i="1"/>
  <c r="BW19" i="1"/>
  <c r="FX19" i="1"/>
  <c r="BW20" i="1"/>
  <c r="FV18" i="1"/>
  <c r="FW18" i="1" s="1"/>
  <c r="AY18" i="1" s="1"/>
  <c r="GR17" i="1"/>
  <c r="BW16" i="1"/>
  <c r="BX16" i="1" s="1"/>
  <c r="CL16" i="1" s="1"/>
  <c r="FX16" i="1"/>
  <c r="EK18" i="1"/>
  <c r="HG18" i="1"/>
  <c r="BW18" i="1"/>
  <c r="BX18" i="1" s="1"/>
  <c r="CL18" i="1" s="1"/>
  <c r="EK17" i="1"/>
  <c r="FX17" i="1"/>
  <c r="FV19" i="1"/>
  <c r="FW19" i="1" s="1"/>
  <c r="AY19" i="1" s="1"/>
  <c r="FV16" i="1"/>
  <c r="FW16" i="1" s="1"/>
  <c r="AY16" i="1" s="1"/>
  <c r="HG16" i="1"/>
  <c r="EM16" i="1"/>
  <c r="FX15" i="1"/>
  <c r="CT15" i="1"/>
  <c r="EK15" i="1"/>
  <c r="BP9" i="1"/>
  <c r="BP8" i="1"/>
  <c r="BP7" i="1"/>
  <c r="BT6" i="1"/>
  <c r="BT12" i="1" s="1"/>
  <c r="FU15" i="1" s="1"/>
  <c r="FU16" i="1" s="1"/>
  <c r="FU17" i="1" s="1"/>
  <c r="FU18" i="1" s="1"/>
  <c r="FU19" i="1" s="1"/>
  <c r="FU20" i="1" s="1"/>
  <c r="FU21" i="1" s="1"/>
  <c r="FU22" i="1" s="1"/>
  <c r="FU23" i="1" s="1"/>
  <c r="FU24" i="1" s="1"/>
  <c r="FU25" i="1" s="1"/>
  <c r="FU26" i="1" s="1"/>
  <c r="FU27" i="1" s="1"/>
  <c r="BO9" i="1"/>
  <c r="BO8" i="1"/>
  <c r="BP5" i="1"/>
  <c r="CC25" i="1" l="1"/>
  <c r="CC38" i="1"/>
  <c r="DR38" i="1" s="1"/>
  <c r="CC40" i="1"/>
  <c r="DX40" i="1" s="1"/>
  <c r="CC42" i="1"/>
  <c r="EE42" i="1" s="1"/>
  <c r="CC51" i="1"/>
  <c r="CC64" i="1"/>
  <c r="CC57" i="1"/>
  <c r="DA46" i="1"/>
  <c r="DA50" i="1"/>
  <c r="HA50" i="1"/>
  <c r="ID15" i="1"/>
  <c r="IQ15" i="1" s="1"/>
  <c r="HA34" i="1"/>
  <c r="EJ31" i="1"/>
  <c r="IE15" i="1"/>
  <c r="IR15" i="1" s="1"/>
  <c r="CW54" i="1"/>
  <c r="CY54" i="1" s="1"/>
  <c r="HA54" i="1"/>
  <c r="EJ54" i="1"/>
  <c r="CV32" i="1"/>
  <c r="CX32" i="1" s="1"/>
  <c r="CW39" i="1"/>
  <c r="CY39" i="1" s="1"/>
  <c r="CV54" i="1"/>
  <c r="CX54" i="1" s="1"/>
  <c r="DA54" i="1"/>
  <c r="DA41" i="1"/>
  <c r="EJ29" i="1"/>
  <c r="DA32" i="1"/>
  <c r="DA34" i="1"/>
  <c r="CV29" i="1"/>
  <c r="CX29" i="1" s="1"/>
  <c r="CZ29" i="1" s="1"/>
  <c r="DB29" i="1" s="1"/>
  <c r="CW32" i="1"/>
  <c r="CY32" i="1" s="1"/>
  <c r="DA42" i="1"/>
  <c r="CW42" i="1"/>
  <c r="CY42" i="1" s="1"/>
  <c r="HA41" i="1"/>
  <c r="HB63" i="1"/>
  <c r="HD63" i="1" s="1"/>
  <c r="HE63" i="1" s="1"/>
  <c r="HF63" i="1" s="1"/>
  <c r="HH63" i="1" s="1"/>
  <c r="CC22" i="1"/>
  <c r="DX22" i="1" s="1"/>
  <c r="CC26" i="1"/>
  <c r="DV26" i="1" s="1"/>
  <c r="EJ30" i="1"/>
  <c r="HA37" i="1"/>
  <c r="DA52" i="1"/>
  <c r="HZ15" i="1"/>
  <c r="IM15" i="1" s="1"/>
  <c r="DA30" i="1"/>
  <c r="HB52" i="1"/>
  <c r="HD52" i="1" s="1"/>
  <c r="HE52" i="1" s="1"/>
  <c r="HF52" i="1" s="1"/>
  <c r="CW52" i="1"/>
  <c r="CY52" i="1" s="1"/>
  <c r="CW61" i="1"/>
  <c r="CY61" i="1" s="1"/>
  <c r="IF15" i="1"/>
  <c r="IS15" i="1" s="1"/>
  <c r="IA15" i="1"/>
  <c r="IN15" i="1" s="1"/>
  <c r="CC16" i="1"/>
  <c r="EB16" i="1" s="1"/>
  <c r="CW30" i="1"/>
  <c r="CY30" i="1" s="1"/>
  <c r="HA39" i="1"/>
  <c r="CC45" i="1"/>
  <c r="DR45" i="1" s="1"/>
  <c r="CC46" i="1"/>
  <c r="DV46" i="1" s="1"/>
  <c r="CV61" i="1"/>
  <c r="CX61" i="1" s="1"/>
  <c r="EJ61" i="1"/>
  <c r="IB15" i="1"/>
  <c r="IO15" i="1" s="1"/>
  <c r="HY15" i="1"/>
  <c r="IL15" i="1" s="1"/>
  <c r="HW15" i="1"/>
  <c r="IJ15" i="1" s="1"/>
  <c r="CC17" i="1"/>
  <c r="DR17" i="1" s="1"/>
  <c r="IG15" i="1"/>
  <c r="IT15" i="1" s="1"/>
  <c r="IH15" i="1"/>
  <c r="IU15" i="1" s="1"/>
  <c r="CV30" i="1"/>
  <c r="CX30" i="1" s="1"/>
  <c r="CV42" i="1"/>
  <c r="CX42" i="1" s="1"/>
  <c r="CW41" i="1"/>
  <c r="CY41" i="1" s="1"/>
  <c r="CV52" i="1"/>
  <c r="CX52" i="1" s="1"/>
  <c r="HA61" i="1"/>
  <c r="HB50" i="1"/>
  <c r="HD50" i="1" s="1"/>
  <c r="HE50" i="1" s="1"/>
  <c r="HF50" i="1" s="1"/>
  <c r="HH50" i="1" s="1"/>
  <c r="CV50" i="1"/>
  <c r="CX50" i="1" s="1"/>
  <c r="CZ50" i="1" s="1"/>
  <c r="DB50" i="1" s="1"/>
  <c r="DA36" i="1"/>
  <c r="CV41" i="1"/>
  <c r="CX41" i="1" s="1"/>
  <c r="HA52" i="1"/>
  <c r="DA61" i="1"/>
  <c r="EJ50" i="1"/>
  <c r="CC35" i="1"/>
  <c r="DZ35" i="1" s="1"/>
  <c r="CC27" i="1"/>
  <c r="CD27" i="1" s="1"/>
  <c r="CC15" i="1"/>
  <c r="CD15" i="1" s="1"/>
  <c r="CC24" i="1"/>
  <c r="DY24" i="1" s="1"/>
  <c r="CZ45" i="1"/>
  <c r="DB45" i="1" s="1"/>
  <c r="HF61" i="1"/>
  <c r="HH61" i="1" s="1"/>
  <c r="IF61" i="1" s="1"/>
  <c r="IS61" i="1" s="1"/>
  <c r="CW56" i="1"/>
  <c r="CY56" i="1" s="1"/>
  <c r="HA63" i="1"/>
  <c r="DA29" i="1"/>
  <c r="CW46" i="1"/>
  <c r="CY46" i="1" s="1"/>
  <c r="HA56" i="1"/>
  <c r="CZ58" i="1"/>
  <c r="DB58" i="1" s="1"/>
  <c r="EJ63" i="1"/>
  <c r="HA46" i="1"/>
  <c r="CV46" i="1"/>
  <c r="CX46" i="1" s="1"/>
  <c r="DA56" i="1"/>
  <c r="BO12" i="1"/>
  <c r="CC29" i="1"/>
  <c r="EC29" i="1" s="1"/>
  <c r="BL12" i="1"/>
  <c r="BL11" i="1"/>
  <c r="CC48" i="1"/>
  <c r="DY48" i="1" s="1"/>
  <c r="EV15" i="1"/>
  <c r="EV16" i="1" s="1"/>
  <c r="EV17" i="1" s="1"/>
  <c r="EV18" i="1" s="1"/>
  <c r="EV19" i="1" s="1"/>
  <c r="EV20" i="1" s="1"/>
  <c r="EV21" i="1" s="1"/>
  <c r="EV22" i="1" s="1"/>
  <c r="EV23" i="1" s="1"/>
  <c r="EV24" i="1" s="1"/>
  <c r="EV25" i="1" s="1"/>
  <c r="EV26" i="1" s="1"/>
  <c r="EV27" i="1" s="1"/>
  <c r="EV28" i="1" s="1"/>
  <c r="EV29" i="1" s="1"/>
  <c r="EV30" i="1" s="1"/>
  <c r="EV31" i="1" s="1"/>
  <c r="EV32" i="1" s="1"/>
  <c r="EV33" i="1" s="1"/>
  <c r="EV34" i="1" s="1"/>
  <c r="EV35" i="1" s="1"/>
  <c r="EV36" i="1" s="1"/>
  <c r="EV37" i="1" s="1"/>
  <c r="EV38" i="1" s="1"/>
  <c r="EV39" i="1" s="1"/>
  <c r="EV40" i="1" s="1"/>
  <c r="EV41" i="1" s="1"/>
  <c r="EV42" i="1" s="1"/>
  <c r="EV43" i="1" s="1"/>
  <c r="EV44" i="1" s="1"/>
  <c r="EV45" i="1" s="1"/>
  <c r="EV46" i="1" s="1"/>
  <c r="EV47" i="1" s="1"/>
  <c r="EV48" i="1" s="1"/>
  <c r="EV49" i="1" s="1"/>
  <c r="EV50" i="1" s="1"/>
  <c r="EV51" i="1" s="1"/>
  <c r="EV52" i="1" s="1"/>
  <c r="EV53" i="1" s="1"/>
  <c r="EV54" i="1" s="1"/>
  <c r="EV55" i="1" s="1"/>
  <c r="EV56" i="1" s="1"/>
  <c r="EV57" i="1" s="1"/>
  <c r="EV58" i="1" s="1"/>
  <c r="EV59" i="1" s="1"/>
  <c r="EV60" i="1" s="1"/>
  <c r="EV61" i="1" s="1"/>
  <c r="EV62" i="1" s="1"/>
  <c r="EV63" i="1" s="1"/>
  <c r="EV64" i="1" s="1"/>
  <c r="DN31" i="1"/>
  <c r="CZ60" i="1"/>
  <c r="DB60" i="1" s="1"/>
  <c r="CW63" i="1"/>
  <c r="CY63" i="1" s="1"/>
  <c r="CV63" i="1"/>
  <c r="CX63" i="1" s="1"/>
  <c r="IC15" i="1"/>
  <c r="IP15" i="1" s="1"/>
  <c r="HF48" i="1"/>
  <c r="EJ39" i="1"/>
  <c r="CV39" i="1"/>
  <c r="CX39" i="1" s="1"/>
  <c r="CZ51" i="1"/>
  <c r="DB51" i="1" s="1"/>
  <c r="EJ36" i="1"/>
  <c r="HA36" i="1"/>
  <c r="CV36" i="1"/>
  <c r="CX36" i="1" s="1"/>
  <c r="CZ36" i="1" s="1"/>
  <c r="DB36" i="1" s="1"/>
  <c r="CZ47" i="1"/>
  <c r="DB47" i="1" s="1"/>
  <c r="EJ42" i="1"/>
  <c r="CW37" i="1"/>
  <c r="CY37" i="1" s="1"/>
  <c r="CV37" i="1"/>
  <c r="CX37" i="1" s="1"/>
  <c r="EJ37" i="1"/>
  <c r="CV34" i="1"/>
  <c r="CX34" i="1" s="1"/>
  <c r="CZ34" i="1" s="1"/>
  <c r="DB34" i="1" s="1"/>
  <c r="EJ34" i="1"/>
  <c r="CW31" i="1"/>
  <c r="CY31" i="1" s="1"/>
  <c r="CV31" i="1"/>
  <c r="CX31" i="1" s="1"/>
  <c r="CV56" i="1"/>
  <c r="CX56" i="1" s="1"/>
  <c r="EJ56" i="1"/>
  <c r="CZ44" i="1"/>
  <c r="DB44" i="1" s="1"/>
  <c r="FU28" i="1"/>
  <c r="HH60" i="1"/>
  <c r="BA60" i="1"/>
  <c r="BA54" i="1"/>
  <c r="HH54" i="1"/>
  <c r="DV16" i="1"/>
  <c r="EB40" i="1"/>
  <c r="DV40" i="1"/>
  <c r="DS40" i="1"/>
  <c r="EA40" i="1"/>
  <c r="DU40" i="1"/>
  <c r="DT57" i="1"/>
  <c r="DX57" i="1"/>
  <c r="EB57" i="1"/>
  <c r="EF57" i="1"/>
  <c r="DR57" i="1"/>
  <c r="DV57" i="1"/>
  <c r="DZ57" i="1"/>
  <c r="ED57" i="1"/>
  <c r="DS57" i="1"/>
  <c r="EA57" i="1"/>
  <c r="DU57" i="1"/>
  <c r="EC57" i="1"/>
  <c r="DW57" i="1"/>
  <c r="EE57" i="1"/>
  <c r="DQ57" i="1"/>
  <c r="DY57" i="1"/>
  <c r="HE55" i="1"/>
  <c r="HF55" i="1" s="1"/>
  <c r="BX50" i="1"/>
  <c r="CL50" i="1" s="1"/>
  <c r="DU48" i="1"/>
  <c r="DV48" i="1"/>
  <c r="DW48" i="1"/>
  <c r="EF48" i="1"/>
  <c r="HE53" i="1"/>
  <c r="HF53" i="1" s="1"/>
  <c r="DR64" i="1"/>
  <c r="DV64" i="1"/>
  <c r="DZ64" i="1"/>
  <c r="ED64" i="1"/>
  <c r="DS64" i="1"/>
  <c r="EA64" i="1"/>
  <c r="EE64" i="1"/>
  <c r="DW64" i="1"/>
  <c r="CE64" i="1"/>
  <c r="CG64" i="1" s="1"/>
  <c r="DT64" i="1"/>
  <c r="DX64" i="1"/>
  <c r="EB64" i="1"/>
  <c r="EF64" i="1"/>
  <c r="DU64" i="1"/>
  <c r="DY64" i="1"/>
  <c r="DQ64" i="1"/>
  <c r="EC64" i="1"/>
  <c r="CZ64" i="1"/>
  <c r="DB64" i="1" s="1"/>
  <c r="CC18" i="1"/>
  <c r="BX21" i="1"/>
  <c r="CL21" i="1" s="1"/>
  <c r="EQ16" i="1"/>
  <c r="DS26" i="1"/>
  <c r="DW26" i="1"/>
  <c r="EA26" i="1"/>
  <c r="EE26" i="1"/>
  <c r="DQ26" i="1"/>
  <c r="DU26" i="1"/>
  <c r="DY26" i="1"/>
  <c r="EC26" i="1"/>
  <c r="EF26" i="1"/>
  <c r="DT26" i="1"/>
  <c r="EB26" i="1"/>
  <c r="DR26" i="1"/>
  <c r="DZ26" i="1"/>
  <c r="CC32" i="1"/>
  <c r="CC33" i="1"/>
  <c r="CC36" i="1"/>
  <c r="CC34" i="1"/>
  <c r="BX44" i="1"/>
  <c r="CL44" i="1" s="1"/>
  <c r="HE51" i="1"/>
  <c r="HF51" i="1" s="1"/>
  <c r="DT53" i="1"/>
  <c r="DX53" i="1"/>
  <c r="EB53" i="1"/>
  <c r="EF53" i="1"/>
  <c r="DR53" i="1"/>
  <c r="DV53" i="1"/>
  <c r="DZ53" i="1"/>
  <c r="ED53" i="1"/>
  <c r="DW53" i="1"/>
  <c r="EE53" i="1"/>
  <c r="DQ53" i="1"/>
  <c r="DY53" i="1"/>
  <c r="DU53" i="1"/>
  <c r="EC53" i="1"/>
  <c r="DS53" i="1"/>
  <c r="EA53" i="1"/>
  <c r="CZ48" i="1"/>
  <c r="DB48" i="1" s="1"/>
  <c r="CC58" i="1"/>
  <c r="DQ61" i="1"/>
  <c r="DU61" i="1"/>
  <c r="DY61" i="1"/>
  <c r="EC61" i="1"/>
  <c r="DR61" i="1"/>
  <c r="DV61" i="1"/>
  <c r="DZ61" i="1"/>
  <c r="ED61" i="1"/>
  <c r="DS61" i="1"/>
  <c r="DW61" i="1"/>
  <c r="EA61" i="1"/>
  <c r="EE61" i="1"/>
  <c r="EF61" i="1"/>
  <c r="DT61" i="1"/>
  <c r="EB61" i="1"/>
  <c r="DX61" i="1"/>
  <c r="EJ62" i="1"/>
  <c r="HB62" i="1"/>
  <c r="HD62" i="1" s="1"/>
  <c r="CV62" i="1"/>
  <c r="CX62" i="1" s="1"/>
  <c r="CW62" i="1"/>
  <c r="CY62" i="1" s="1"/>
  <c r="HA62" i="1"/>
  <c r="DA62" i="1"/>
  <c r="HE64" i="1"/>
  <c r="HF64" i="1" s="1"/>
  <c r="HE58" i="1"/>
  <c r="HF58" i="1" s="1"/>
  <c r="CC62" i="1"/>
  <c r="CD62" i="1" s="1"/>
  <c r="BX20" i="1"/>
  <c r="CL20" i="1" s="1"/>
  <c r="DX35" i="1"/>
  <c r="DV38" i="1"/>
  <c r="DS38" i="1"/>
  <c r="EA38" i="1"/>
  <c r="EC38" i="1"/>
  <c r="DY38" i="1"/>
  <c r="CC37" i="1"/>
  <c r="ED42" i="1"/>
  <c r="DS42" i="1"/>
  <c r="EA42" i="1"/>
  <c r="DQ42" i="1"/>
  <c r="EB42" i="1"/>
  <c r="CV43" i="1"/>
  <c r="CX43" i="1" s="1"/>
  <c r="EJ43" i="1"/>
  <c r="CW43" i="1"/>
  <c r="CY43" i="1" s="1"/>
  <c r="HA43" i="1"/>
  <c r="DA43" i="1"/>
  <c r="DR47" i="1"/>
  <c r="DV47" i="1"/>
  <c r="DZ47" i="1"/>
  <c r="ED47" i="1"/>
  <c r="DS47" i="1"/>
  <c r="DW47" i="1"/>
  <c r="EA47" i="1"/>
  <c r="EE47" i="1"/>
  <c r="DT47" i="1"/>
  <c r="DX47" i="1"/>
  <c r="EB47" i="1"/>
  <c r="EF47" i="1"/>
  <c r="CD48" i="1"/>
  <c r="DQ47" i="1"/>
  <c r="DU47" i="1"/>
  <c r="DY47" i="1"/>
  <c r="EC47" i="1"/>
  <c r="DR51" i="1"/>
  <c r="DV51" i="1"/>
  <c r="DZ51" i="1"/>
  <c r="ED51" i="1"/>
  <c r="DS51" i="1"/>
  <c r="DW51" i="1"/>
  <c r="EA51" i="1"/>
  <c r="EE51" i="1"/>
  <c r="CE51" i="1"/>
  <c r="DT51" i="1"/>
  <c r="DX51" i="1"/>
  <c r="EB51" i="1"/>
  <c r="EF51" i="1"/>
  <c r="CD52" i="1"/>
  <c r="DQ51" i="1"/>
  <c r="DU51" i="1"/>
  <c r="EC51" i="1"/>
  <c r="DY51" i="1"/>
  <c r="HE59" i="1"/>
  <c r="HF59" i="1" s="1"/>
  <c r="DR59" i="1"/>
  <c r="DV59" i="1"/>
  <c r="DZ59" i="1"/>
  <c r="ED59" i="1"/>
  <c r="DT59" i="1"/>
  <c r="DX59" i="1"/>
  <c r="EB59" i="1"/>
  <c r="EF59" i="1"/>
  <c r="DQ59" i="1"/>
  <c r="DY59" i="1"/>
  <c r="DS59" i="1"/>
  <c r="EA59" i="1"/>
  <c r="DU59" i="1"/>
  <c r="EC59" i="1"/>
  <c r="DW59" i="1"/>
  <c r="EE59" i="1"/>
  <c r="CC41" i="1"/>
  <c r="BX63" i="1"/>
  <c r="CL63" i="1" s="1"/>
  <c r="BA56" i="1"/>
  <c r="HH56" i="1"/>
  <c r="FV15" i="1"/>
  <c r="FW15" i="1" s="1"/>
  <c r="AY15" i="1" s="1"/>
  <c r="CT65" i="1"/>
  <c r="GS17" i="1"/>
  <c r="GR18" i="1"/>
  <c r="FV20" i="1"/>
  <c r="FW20" i="1" s="1"/>
  <c r="AY20" i="1" s="1"/>
  <c r="DS25" i="1"/>
  <c r="DW25" i="1"/>
  <c r="EA25" i="1"/>
  <c r="EE25" i="1"/>
  <c r="CE25" i="1"/>
  <c r="DQ25" i="1"/>
  <c r="DU25" i="1"/>
  <c r="DY25" i="1"/>
  <c r="EC25" i="1"/>
  <c r="DT25" i="1"/>
  <c r="EB25" i="1"/>
  <c r="DV25" i="1"/>
  <c r="ED25" i="1"/>
  <c r="DR25" i="1"/>
  <c r="DZ25" i="1"/>
  <c r="EF25" i="1"/>
  <c r="CD26" i="1"/>
  <c r="DX25" i="1"/>
  <c r="BX39" i="1"/>
  <c r="CL39" i="1" s="1"/>
  <c r="DR55" i="1"/>
  <c r="DV55" i="1"/>
  <c r="DZ55" i="1"/>
  <c r="ED55" i="1"/>
  <c r="DT55" i="1"/>
  <c r="DX55" i="1"/>
  <c r="EB55" i="1"/>
  <c r="EF55" i="1"/>
  <c r="DU55" i="1"/>
  <c r="EC55" i="1"/>
  <c r="DW55" i="1"/>
  <c r="EE55" i="1"/>
  <c r="EA55" i="1"/>
  <c r="DQ55" i="1"/>
  <c r="DY55" i="1"/>
  <c r="DS55" i="1"/>
  <c r="BX60" i="1"/>
  <c r="CL60" i="1" s="1"/>
  <c r="BP12" i="1"/>
  <c r="DZ17" i="1"/>
  <c r="EC17" i="1"/>
  <c r="DT17" i="1"/>
  <c r="DU17" i="1"/>
  <c r="EA17" i="1"/>
  <c r="EB17" i="1"/>
  <c r="DW17" i="1"/>
  <c r="BX19" i="1"/>
  <c r="CL19" i="1" s="1"/>
  <c r="CC23" i="1"/>
  <c r="DQ27" i="1"/>
  <c r="DU27" i="1"/>
  <c r="DT27" i="1"/>
  <c r="DY27" i="1"/>
  <c r="EC27" i="1"/>
  <c r="DV27" i="1"/>
  <c r="DZ27" i="1"/>
  <c r="ED27" i="1"/>
  <c r="DS27" i="1"/>
  <c r="DX27" i="1"/>
  <c r="EB27" i="1"/>
  <c r="EF27" i="1"/>
  <c r="DW27" i="1"/>
  <c r="EA27" i="1"/>
  <c r="EE27" i="1"/>
  <c r="DR27" i="1"/>
  <c r="BX28" i="1"/>
  <c r="CL28" i="1" s="1"/>
  <c r="DT30" i="1"/>
  <c r="DX30" i="1"/>
  <c r="EB30" i="1"/>
  <c r="EF30" i="1"/>
  <c r="DQ30" i="1"/>
  <c r="DU30" i="1"/>
  <c r="DY30" i="1"/>
  <c r="EC30" i="1"/>
  <c r="DR30" i="1"/>
  <c r="DV30" i="1"/>
  <c r="DZ30" i="1"/>
  <c r="ED30" i="1"/>
  <c r="DW30" i="1"/>
  <c r="EA30" i="1"/>
  <c r="EE30" i="1"/>
  <c r="DS30" i="1"/>
  <c r="BX31" i="1"/>
  <c r="CL31" i="1" s="1"/>
  <c r="CC43" i="1"/>
  <c r="DT45" i="1"/>
  <c r="DX45" i="1"/>
  <c r="EF45" i="1"/>
  <c r="DV45" i="1"/>
  <c r="CC56" i="1"/>
  <c r="HE57" i="1"/>
  <c r="HF57" i="1" s="1"/>
  <c r="EJ49" i="1"/>
  <c r="HB49" i="1"/>
  <c r="HD49" i="1" s="1"/>
  <c r="CV49" i="1"/>
  <c r="CX49" i="1" s="1"/>
  <c r="DA49" i="1"/>
  <c r="CW49" i="1"/>
  <c r="CY49" i="1" s="1"/>
  <c r="HA49" i="1"/>
  <c r="DQ52" i="1"/>
  <c r="DU52" i="1"/>
  <c r="DY52" i="1"/>
  <c r="EC52" i="1"/>
  <c r="DR52" i="1"/>
  <c r="DV52" i="1"/>
  <c r="DZ52" i="1"/>
  <c r="ED52" i="1"/>
  <c r="DS52" i="1"/>
  <c r="DW52" i="1"/>
  <c r="EA52" i="1"/>
  <c r="EE52" i="1"/>
  <c r="CE52" i="1"/>
  <c r="EF52" i="1"/>
  <c r="DT52" i="1"/>
  <c r="EB52" i="1"/>
  <c r="CD53" i="1"/>
  <c r="DX52" i="1"/>
  <c r="CC49" i="1"/>
  <c r="CZ53" i="1"/>
  <c r="DB53" i="1" s="1"/>
  <c r="CC54" i="1"/>
  <c r="CE53" i="1" s="1"/>
  <c r="CZ61" i="1" l="1"/>
  <c r="DB61" i="1" s="1"/>
  <c r="CE26" i="1"/>
  <c r="DW40" i="1"/>
  <c r="DT40" i="1"/>
  <c r="DY40" i="1"/>
  <c r="DQ40" i="1"/>
  <c r="ED40" i="1"/>
  <c r="DZ40" i="1"/>
  <c r="DR40" i="1"/>
  <c r="EC40" i="1"/>
  <c r="EF40" i="1"/>
  <c r="EE40" i="1"/>
  <c r="EG40" i="1" s="1"/>
  <c r="CE46" i="1"/>
  <c r="CG46" i="1" s="1"/>
  <c r="DX16" i="1"/>
  <c r="DT22" i="1"/>
  <c r="DX26" i="1"/>
  <c r="EH26" i="1" s="1"/>
  <c r="ED26" i="1"/>
  <c r="ED16" i="1"/>
  <c r="DY16" i="1"/>
  <c r="EB15" i="1"/>
  <c r="EC16" i="1"/>
  <c r="EB45" i="1"/>
  <c r="DS46" i="1"/>
  <c r="DW42" i="1"/>
  <c r="DU38" i="1"/>
  <c r="EG38" i="1" s="1"/>
  <c r="EC45" i="1"/>
  <c r="EE45" i="1"/>
  <c r="DX42" i="1"/>
  <c r="DZ42" i="1"/>
  <c r="EF38" i="1"/>
  <c r="EA45" i="1"/>
  <c r="DT42" i="1"/>
  <c r="DV42" i="1"/>
  <c r="EB38" i="1"/>
  <c r="DY45" i="1"/>
  <c r="DU45" i="1"/>
  <c r="DW45" i="1"/>
  <c r="EF42" i="1"/>
  <c r="DR42" i="1"/>
  <c r="DX38" i="1"/>
  <c r="DQ45" i="1"/>
  <c r="DS45" i="1"/>
  <c r="EC42" i="1"/>
  <c r="DT38" i="1"/>
  <c r="DY42" i="1"/>
  <c r="DW38" i="1"/>
  <c r="ED38" i="1"/>
  <c r="ED45" i="1"/>
  <c r="DZ45" i="1"/>
  <c r="DU42" i="1"/>
  <c r="EE38" i="1"/>
  <c r="DZ38" i="1"/>
  <c r="DQ38" i="1"/>
  <c r="CC60" i="1"/>
  <c r="CE59" i="1" s="1"/>
  <c r="CZ39" i="1"/>
  <c r="DB39" i="1" s="1"/>
  <c r="CZ30" i="1"/>
  <c r="DB30" i="1" s="1"/>
  <c r="DX24" i="1"/>
  <c r="DW24" i="1"/>
  <c r="DU24" i="1"/>
  <c r="EF24" i="1"/>
  <c r="EE24" i="1"/>
  <c r="CD25" i="1"/>
  <c r="EA24" i="1"/>
  <c r="DZ24" i="1"/>
  <c r="DS24" i="1"/>
  <c r="DQ24" i="1"/>
  <c r="EB24" i="1"/>
  <c r="DV24" i="1"/>
  <c r="DT24" i="1"/>
  <c r="EC24" i="1"/>
  <c r="DR24" i="1"/>
  <c r="CE24" i="1"/>
  <c r="CG24" i="1" s="1"/>
  <c r="ED24" i="1"/>
  <c r="EA22" i="1"/>
  <c r="DR22" i="1"/>
  <c r="DQ22" i="1"/>
  <c r="DW22" i="1"/>
  <c r="ED22" i="1"/>
  <c r="EC22" i="1"/>
  <c r="EF22" i="1"/>
  <c r="DS22" i="1"/>
  <c r="DZ22" i="1"/>
  <c r="DY22" i="1"/>
  <c r="EB22" i="1"/>
  <c r="EE22" i="1"/>
  <c r="DV22" i="1"/>
  <c r="DU22" i="1"/>
  <c r="BA63" i="1"/>
  <c r="CZ42" i="1"/>
  <c r="DB42" i="1" s="1"/>
  <c r="CZ32" i="1"/>
  <c r="DB32" i="1" s="1"/>
  <c r="CZ54" i="1"/>
  <c r="DB54" i="1" s="1"/>
  <c r="CE15" i="1"/>
  <c r="CF15" i="1" s="1"/>
  <c r="CH15" i="1" s="1"/>
  <c r="DV15" i="1"/>
  <c r="DY15" i="1"/>
  <c r="ED17" i="1"/>
  <c r="CE17" i="1"/>
  <c r="DQ17" i="1"/>
  <c r="EE17" i="1"/>
  <c r="DX17" i="1"/>
  <c r="DV17" i="1"/>
  <c r="EF17" i="1"/>
  <c r="DY17" i="1"/>
  <c r="DS17" i="1"/>
  <c r="BA50" i="1"/>
  <c r="CE29" i="1"/>
  <c r="EB29" i="1"/>
  <c r="DV35" i="1"/>
  <c r="EC35" i="1"/>
  <c r="DY35" i="1"/>
  <c r="DU35" i="1"/>
  <c r="DQ35" i="1"/>
  <c r="DT35" i="1"/>
  <c r="DR35" i="1"/>
  <c r="DW35" i="1"/>
  <c r="EA35" i="1"/>
  <c r="EF35" i="1"/>
  <c r="ED35" i="1"/>
  <c r="CE35" i="1"/>
  <c r="EE35" i="1"/>
  <c r="DS35" i="1"/>
  <c r="EB35" i="1"/>
  <c r="DX46" i="1"/>
  <c r="DR46" i="1"/>
  <c r="DQ46" i="1"/>
  <c r="CZ56" i="1"/>
  <c r="DB56" i="1" s="1"/>
  <c r="CZ52" i="1"/>
  <c r="DB52" i="1" s="1"/>
  <c r="CZ46" i="1"/>
  <c r="DB46" i="1" s="1"/>
  <c r="CD46" i="1"/>
  <c r="CD18" i="1"/>
  <c r="CD47" i="1"/>
  <c r="EC46" i="1"/>
  <c r="EE46" i="1"/>
  <c r="ED46" i="1"/>
  <c r="CC63" i="1"/>
  <c r="EE63" i="1" s="1"/>
  <c r="CE47" i="1"/>
  <c r="CF47" i="1" s="1"/>
  <c r="EE15" i="1"/>
  <c r="DR15" i="1"/>
  <c r="EA15" i="1"/>
  <c r="DU15" i="1"/>
  <c r="DX15" i="1"/>
  <c r="EB48" i="1"/>
  <c r="DS48" i="1"/>
  <c r="DR48" i="1"/>
  <c r="DQ48" i="1"/>
  <c r="DS16" i="1"/>
  <c r="EE16" i="1"/>
  <c r="DW16" i="1"/>
  <c r="DQ16" i="1"/>
  <c r="DT16" i="1"/>
  <c r="DZ15" i="1"/>
  <c r="CD16" i="1"/>
  <c r="DS15" i="1"/>
  <c r="DQ15" i="1"/>
  <c r="DT15" i="1"/>
  <c r="DX48" i="1"/>
  <c r="EE48" i="1"/>
  <c r="ED48" i="1"/>
  <c r="EC48" i="1"/>
  <c r="CD17" i="1"/>
  <c r="DU16" i="1"/>
  <c r="DR16" i="1"/>
  <c r="EF16" i="1"/>
  <c r="CZ41" i="1"/>
  <c r="DB41" i="1" s="1"/>
  <c r="CD49" i="1"/>
  <c r="CE45" i="1"/>
  <c r="DT46" i="1"/>
  <c r="DY46" i="1"/>
  <c r="EA46" i="1"/>
  <c r="DZ46" i="1"/>
  <c r="EB46" i="1"/>
  <c r="EF46" i="1"/>
  <c r="DU46" i="1"/>
  <c r="DW46" i="1"/>
  <c r="DW15" i="1"/>
  <c r="ED15" i="1"/>
  <c r="EC15" i="1"/>
  <c r="EF15" i="1"/>
  <c r="DT48" i="1"/>
  <c r="EA48" i="1"/>
  <c r="DZ48" i="1"/>
  <c r="DZ16" i="1"/>
  <c r="CE16" i="1"/>
  <c r="EA16" i="1"/>
  <c r="DZ29" i="1"/>
  <c r="DY29" i="1"/>
  <c r="EE29" i="1"/>
  <c r="DX29" i="1"/>
  <c r="DV29" i="1"/>
  <c r="DU29" i="1"/>
  <c r="CD30" i="1"/>
  <c r="DS29" i="1"/>
  <c r="DT29" i="1"/>
  <c r="DR29" i="1"/>
  <c r="DQ29" i="1"/>
  <c r="DW29" i="1"/>
  <c r="EA29" i="1"/>
  <c r="EF29" i="1"/>
  <c r="ED29" i="1"/>
  <c r="BA61" i="1"/>
  <c r="CC28" i="1"/>
  <c r="CE27" i="1" s="1"/>
  <c r="CC20" i="1"/>
  <c r="DQ20" i="1" s="1"/>
  <c r="CC19" i="1"/>
  <c r="DT19" i="1" s="1"/>
  <c r="CL65" i="1"/>
  <c r="II15" i="1"/>
  <c r="AZ15" i="1" s="1"/>
  <c r="IV15" i="1"/>
  <c r="AW15" i="1" s="1"/>
  <c r="BL13" i="1"/>
  <c r="BL14" i="1" s="1"/>
  <c r="GW15" i="1" s="1"/>
  <c r="GX15" i="1" s="1"/>
  <c r="EH52" i="1"/>
  <c r="CC39" i="1"/>
  <c r="DU39" i="1" s="1"/>
  <c r="EG47" i="1"/>
  <c r="CC44" i="1"/>
  <c r="EB44" i="1" s="1"/>
  <c r="CC50" i="1"/>
  <c r="EB50" i="1" s="1"/>
  <c r="EG26" i="1"/>
  <c r="CZ63" i="1"/>
  <c r="DB63" i="1" s="1"/>
  <c r="DJ24" i="1"/>
  <c r="DJ26" i="1"/>
  <c r="DK26" i="1" s="1"/>
  <c r="DL26" i="1" s="1"/>
  <c r="DJ25" i="1"/>
  <c r="DK25" i="1" s="1"/>
  <c r="DL25" i="1" s="1"/>
  <c r="CU15" i="1" s="1"/>
  <c r="CU16" i="1" s="1"/>
  <c r="CZ43" i="1"/>
  <c r="DB43" i="1" s="1"/>
  <c r="CZ62" i="1"/>
  <c r="DB62" i="1" s="1"/>
  <c r="HH48" i="1"/>
  <c r="BA48" i="1"/>
  <c r="CZ37" i="1"/>
  <c r="DB37" i="1" s="1"/>
  <c r="CZ49" i="1"/>
  <c r="DB49" i="1" s="1"/>
  <c r="CZ31" i="1"/>
  <c r="DB31" i="1" s="1"/>
  <c r="HW61" i="1"/>
  <c r="IJ61" i="1" s="1"/>
  <c r="IG61" i="1"/>
  <c r="IT61" i="1" s="1"/>
  <c r="IB61" i="1"/>
  <c r="IO61" i="1" s="1"/>
  <c r="HH59" i="1"/>
  <c r="BA59" i="1"/>
  <c r="HH55" i="1"/>
  <c r="BA55" i="1"/>
  <c r="HH64" i="1"/>
  <c r="BA64" i="1"/>
  <c r="BA53" i="1"/>
  <c r="HH53" i="1"/>
  <c r="CG52" i="1"/>
  <c r="CF53" i="1"/>
  <c r="EG52" i="1"/>
  <c r="DQ56" i="1"/>
  <c r="DU56" i="1"/>
  <c r="DY56" i="1"/>
  <c r="EC56" i="1"/>
  <c r="DS56" i="1"/>
  <c r="DW56" i="1"/>
  <c r="EA56" i="1"/>
  <c r="EE56" i="1"/>
  <c r="DT56" i="1"/>
  <c r="EB56" i="1"/>
  <c r="CE56" i="1"/>
  <c r="DV56" i="1"/>
  <c r="ED56" i="1"/>
  <c r="CD57" i="1"/>
  <c r="DX56" i="1"/>
  <c r="EF56" i="1"/>
  <c r="DR56" i="1"/>
  <c r="DZ56" i="1"/>
  <c r="CG45" i="1"/>
  <c r="CF46" i="1"/>
  <c r="EP15" i="1"/>
  <c r="CD56" i="1"/>
  <c r="ED39" i="1"/>
  <c r="DS41" i="1"/>
  <c r="DW41" i="1"/>
  <c r="EA41" i="1"/>
  <c r="EE41" i="1"/>
  <c r="DQ41" i="1"/>
  <c r="DU41" i="1"/>
  <c r="DY41" i="1"/>
  <c r="EC41" i="1"/>
  <c r="DX41" i="1"/>
  <c r="EF41" i="1"/>
  <c r="DR41" i="1"/>
  <c r="DZ41" i="1"/>
  <c r="CD42" i="1"/>
  <c r="CE41" i="1"/>
  <c r="DV41" i="1"/>
  <c r="ED41" i="1"/>
  <c r="DT41" i="1"/>
  <c r="EB41" i="1"/>
  <c r="EG59" i="1"/>
  <c r="CG51" i="1"/>
  <c r="CF52" i="1"/>
  <c r="EH51" i="1"/>
  <c r="DQ36" i="1"/>
  <c r="DU36" i="1"/>
  <c r="DY36" i="1"/>
  <c r="EC36" i="1"/>
  <c r="DS36" i="1"/>
  <c r="DW36" i="1"/>
  <c r="EA36" i="1"/>
  <c r="EE36" i="1"/>
  <c r="DX36" i="1"/>
  <c r="EF36" i="1"/>
  <c r="CD37" i="1"/>
  <c r="DR36" i="1"/>
  <c r="DZ36" i="1"/>
  <c r="DT36" i="1"/>
  <c r="EB36" i="1"/>
  <c r="CE36" i="1"/>
  <c r="ED36" i="1"/>
  <c r="DV36" i="1"/>
  <c r="DQ43" i="1"/>
  <c r="DU43" i="1"/>
  <c r="DY43" i="1"/>
  <c r="EC43" i="1"/>
  <c r="DR43" i="1"/>
  <c r="DV43" i="1"/>
  <c r="DZ43" i="1"/>
  <c r="ED43" i="1"/>
  <c r="DT43" i="1"/>
  <c r="DX43" i="1"/>
  <c r="EB43" i="1"/>
  <c r="EF43" i="1"/>
  <c r="EE43" i="1"/>
  <c r="DS43" i="1"/>
  <c r="DW43" i="1"/>
  <c r="EA43" i="1"/>
  <c r="DS23" i="1"/>
  <c r="DW23" i="1"/>
  <c r="EA23" i="1"/>
  <c r="EE23" i="1"/>
  <c r="DQ23" i="1"/>
  <c r="DU23" i="1"/>
  <c r="DY23" i="1"/>
  <c r="EC23" i="1"/>
  <c r="DT23" i="1"/>
  <c r="EB23" i="1"/>
  <c r="DV23" i="1"/>
  <c r="ED23" i="1"/>
  <c r="CD24" i="1"/>
  <c r="CE23" i="1"/>
  <c r="DX23" i="1"/>
  <c r="EF23" i="1"/>
  <c r="DR23" i="1"/>
  <c r="DZ23" i="1"/>
  <c r="EE19" i="1"/>
  <c r="CD23" i="1"/>
  <c r="CE55" i="1"/>
  <c r="EH55" i="1"/>
  <c r="DS63" i="1"/>
  <c r="DW63" i="1"/>
  <c r="CE63" i="1"/>
  <c r="DX63" i="1"/>
  <c r="DT63" i="1"/>
  <c r="EF63" i="1"/>
  <c r="DY63" i="1"/>
  <c r="EC63" i="1"/>
  <c r="DV63" i="1"/>
  <c r="DZ63" i="1"/>
  <c r="CD60" i="1"/>
  <c r="IH61" i="1"/>
  <c r="IU61" i="1" s="1"/>
  <c r="IC61" i="1"/>
  <c r="IP61" i="1" s="1"/>
  <c r="HX61" i="1"/>
  <c r="IK61" i="1" s="1"/>
  <c r="CE42" i="1"/>
  <c r="CU33" i="1"/>
  <c r="HE62" i="1"/>
  <c r="HF62" i="1" s="1"/>
  <c r="CE61" i="1"/>
  <c r="EH61" i="1"/>
  <c r="EG61" i="1"/>
  <c r="DS58" i="1"/>
  <c r="DW58" i="1"/>
  <c r="EA58" i="1"/>
  <c r="EE58" i="1"/>
  <c r="DQ58" i="1"/>
  <c r="DU58" i="1"/>
  <c r="DY58" i="1"/>
  <c r="EC58" i="1"/>
  <c r="DR58" i="1"/>
  <c r="DZ58" i="1"/>
  <c r="DT58" i="1"/>
  <c r="EB58" i="1"/>
  <c r="CE58" i="1"/>
  <c r="DV58" i="1"/>
  <c r="ED58" i="1"/>
  <c r="CD59" i="1"/>
  <c r="EF58" i="1"/>
  <c r="DX58" i="1"/>
  <c r="HH51" i="1"/>
  <c r="BA51" i="1"/>
  <c r="CK64" i="1"/>
  <c r="CJ64" i="1"/>
  <c r="EH64" i="1"/>
  <c r="EH57" i="1"/>
  <c r="EH40" i="1"/>
  <c r="IA63" i="1"/>
  <c r="IN63" i="1" s="1"/>
  <c r="IE63" i="1"/>
  <c r="IR63" i="1" s="1"/>
  <c r="HW63" i="1"/>
  <c r="HX63" i="1"/>
  <c r="IK63" i="1" s="1"/>
  <c r="IB63" i="1"/>
  <c r="IO63" i="1" s="1"/>
  <c r="IF63" i="1"/>
  <c r="IS63" i="1" s="1"/>
  <c r="HY63" i="1"/>
  <c r="IL63" i="1" s="1"/>
  <c r="IC63" i="1"/>
  <c r="IP63" i="1" s="1"/>
  <c r="IG63" i="1"/>
  <c r="IT63" i="1" s="1"/>
  <c r="HZ63" i="1"/>
  <c r="IM63" i="1" s="1"/>
  <c r="IH63" i="1"/>
  <c r="IU63" i="1" s="1"/>
  <c r="ID63" i="1"/>
  <c r="IQ63" i="1" s="1"/>
  <c r="DT49" i="1"/>
  <c r="DX49" i="1"/>
  <c r="EB49" i="1"/>
  <c r="EF49" i="1"/>
  <c r="DQ49" i="1"/>
  <c r="DU49" i="1"/>
  <c r="DY49" i="1"/>
  <c r="EC49" i="1"/>
  <c r="DR49" i="1"/>
  <c r="DV49" i="1"/>
  <c r="DZ49" i="1"/>
  <c r="ED49" i="1"/>
  <c r="EE49" i="1"/>
  <c r="DS49" i="1"/>
  <c r="DW49" i="1"/>
  <c r="EA49" i="1"/>
  <c r="HE49" i="1"/>
  <c r="HF49" i="1" s="1"/>
  <c r="CC31" i="1"/>
  <c r="CE22" i="1"/>
  <c r="EG55" i="1"/>
  <c r="EH25" i="1"/>
  <c r="EG25" i="1"/>
  <c r="GR19" i="1"/>
  <c r="GS18" i="1"/>
  <c r="EH59" i="1"/>
  <c r="IA61" i="1"/>
  <c r="IN61" i="1" s="1"/>
  <c r="ID61" i="1"/>
  <c r="IQ61" i="1" s="1"/>
  <c r="HY61" i="1"/>
  <c r="IL61" i="1" s="1"/>
  <c r="EG51" i="1"/>
  <c r="EH47" i="1"/>
  <c r="EI47" i="1" s="1"/>
  <c r="CD43" i="1"/>
  <c r="EH53" i="1"/>
  <c r="CE33" i="1"/>
  <c r="DT33" i="1"/>
  <c r="DX33" i="1"/>
  <c r="EB33" i="1"/>
  <c r="EF33" i="1"/>
  <c r="CD34" i="1"/>
  <c r="DR33" i="1"/>
  <c r="DV33" i="1"/>
  <c r="DZ33" i="1"/>
  <c r="ED33" i="1"/>
  <c r="DS33" i="1"/>
  <c r="EA33" i="1"/>
  <c r="DU33" i="1"/>
  <c r="EC33" i="1"/>
  <c r="DW33" i="1"/>
  <c r="EE33" i="1"/>
  <c r="DY33" i="1"/>
  <c r="DQ33" i="1"/>
  <c r="EG64" i="1"/>
  <c r="CE48" i="1"/>
  <c r="CG47" i="1" s="1"/>
  <c r="HZ50" i="1"/>
  <c r="IM50" i="1" s="1"/>
  <c r="ID50" i="1"/>
  <c r="IQ50" i="1" s="1"/>
  <c r="IH50" i="1"/>
  <c r="IU50" i="1" s="1"/>
  <c r="HW50" i="1"/>
  <c r="IA50" i="1"/>
  <c r="IN50" i="1" s="1"/>
  <c r="IE50" i="1"/>
  <c r="IR50" i="1" s="1"/>
  <c r="HX50" i="1"/>
  <c r="IK50" i="1" s="1"/>
  <c r="IB50" i="1"/>
  <c r="IO50" i="1" s="1"/>
  <c r="IF50" i="1"/>
  <c r="IS50" i="1" s="1"/>
  <c r="HY50" i="1"/>
  <c r="IL50" i="1" s="1"/>
  <c r="IC50" i="1"/>
  <c r="IP50" i="1" s="1"/>
  <c r="IG50" i="1"/>
  <c r="IT50" i="1" s="1"/>
  <c r="CD58" i="1"/>
  <c r="CD41" i="1"/>
  <c r="HX60" i="1"/>
  <c r="IK60" i="1" s="1"/>
  <c r="IF60" i="1"/>
  <c r="IS60" i="1" s="1"/>
  <c r="IB60" i="1"/>
  <c r="IO60" i="1" s="1"/>
  <c r="HZ60" i="1"/>
  <c r="IM60" i="1" s="1"/>
  <c r="IA60" i="1"/>
  <c r="IN60" i="1" s="1"/>
  <c r="HY60" i="1"/>
  <c r="IL60" i="1" s="1"/>
  <c r="ID60" i="1"/>
  <c r="IQ60" i="1" s="1"/>
  <c r="IE60" i="1"/>
  <c r="IR60" i="1" s="1"/>
  <c r="IC60" i="1"/>
  <c r="IP60" i="1" s="1"/>
  <c r="IH60" i="1"/>
  <c r="IU60" i="1" s="1"/>
  <c r="IG60" i="1"/>
  <c r="IT60" i="1" s="1"/>
  <c r="FU29" i="1"/>
  <c r="DS37" i="1"/>
  <c r="DW37" i="1"/>
  <c r="EA37" i="1"/>
  <c r="EE37" i="1"/>
  <c r="CE37" i="1"/>
  <c r="DT37" i="1"/>
  <c r="DX37" i="1"/>
  <c r="EB37" i="1"/>
  <c r="EF37" i="1"/>
  <c r="DQ37" i="1"/>
  <c r="DU37" i="1"/>
  <c r="DY37" i="1"/>
  <c r="EC37" i="1"/>
  <c r="DR37" i="1"/>
  <c r="DV37" i="1"/>
  <c r="CD38" i="1"/>
  <c r="ED37" i="1"/>
  <c r="DZ37" i="1"/>
  <c r="BA58" i="1"/>
  <c r="HH58" i="1"/>
  <c r="EG53" i="1"/>
  <c r="DS34" i="1"/>
  <c r="DW34" i="1"/>
  <c r="EA34" i="1"/>
  <c r="EE34" i="1"/>
  <c r="DQ34" i="1"/>
  <c r="DU34" i="1"/>
  <c r="DY34" i="1"/>
  <c r="EC34" i="1"/>
  <c r="DR34" i="1"/>
  <c r="DZ34" i="1"/>
  <c r="DT34" i="1"/>
  <c r="EB34" i="1"/>
  <c r="CE34" i="1"/>
  <c r="DV34" i="1"/>
  <c r="ED34" i="1"/>
  <c r="CD35" i="1"/>
  <c r="DX34" i="1"/>
  <c r="EF34" i="1"/>
  <c r="EQ17" i="1"/>
  <c r="DT50" i="1"/>
  <c r="ED50" i="1"/>
  <c r="HH52" i="1"/>
  <c r="BA52" i="1"/>
  <c r="DS54" i="1"/>
  <c r="DW54" i="1"/>
  <c r="EA54" i="1"/>
  <c r="EE54" i="1"/>
  <c r="DQ54" i="1"/>
  <c r="DU54" i="1"/>
  <c r="DY54" i="1"/>
  <c r="EC54" i="1"/>
  <c r="CE54" i="1"/>
  <c r="CG53" i="1" s="1"/>
  <c r="DV54" i="1"/>
  <c r="ED54" i="1"/>
  <c r="CD55" i="1"/>
  <c r="DX54" i="1"/>
  <c r="EF54" i="1"/>
  <c r="EB54" i="1"/>
  <c r="DR54" i="1"/>
  <c r="DZ54" i="1"/>
  <c r="DT54" i="1"/>
  <c r="BA57" i="1"/>
  <c r="HH57" i="1"/>
  <c r="EH30" i="1"/>
  <c r="EG30" i="1"/>
  <c r="EH27" i="1"/>
  <c r="EG27" i="1"/>
  <c r="DQ60" i="1"/>
  <c r="DU60" i="1"/>
  <c r="DY60" i="1"/>
  <c r="EC60" i="1"/>
  <c r="DS60" i="1"/>
  <c r="DW60" i="1"/>
  <c r="EA60" i="1"/>
  <c r="EE60" i="1"/>
  <c r="DX60" i="1"/>
  <c r="EF60" i="1"/>
  <c r="DR60" i="1"/>
  <c r="DZ60" i="1"/>
  <c r="DT60" i="1"/>
  <c r="EB60" i="1"/>
  <c r="CD61" i="1"/>
  <c r="DV60" i="1"/>
  <c r="CE60" i="1"/>
  <c r="CG59" i="1" s="1"/>
  <c r="ED60" i="1"/>
  <c r="CG25" i="1"/>
  <c r="CF26" i="1"/>
  <c r="HX56" i="1"/>
  <c r="IK56" i="1" s="1"/>
  <c r="IB56" i="1"/>
  <c r="IO56" i="1" s="1"/>
  <c r="IF56" i="1"/>
  <c r="IS56" i="1" s="1"/>
  <c r="HZ56" i="1"/>
  <c r="IM56" i="1" s="1"/>
  <c r="ID56" i="1"/>
  <c r="IQ56" i="1" s="1"/>
  <c r="IH56" i="1"/>
  <c r="IU56" i="1" s="1"/>
  <c r="HW56" i="1"/>
  <c r="IE56" i="1"/>
  <c r="IR56" i="1" s="1"/>
  <c r="HY56" i="1"/>
  <c r="IL56" i="1" s="1"/>
  <c r="IG56" i="1"/>
  <c r="IT56" i="1" s="1"/>
  <c r="IA56" i="1"/>
  <c r="IN56" i="1" s="1"/>
  <c r="IC56" i="1"/>
  <c r="IP56" i="1" s="1"/>
  <c r="IE61" i="1"/>
  <c r="IR61" i="1" s="1"/>
  <c r="HZ61" i="1"/>
  <c r="IM61" i="1" s="1"/>
  <c r="CD36" i="1"/>
  <c r="CE62" i="1"/>
  <c r="DT62" i="1"/>
  <c r="DX62" i="1"/>
  <c r="EB62" i="1"/>
  <c r="EF62" i="1"/>
  <c r="CD63" i="1"/>
  <c r="DQ62" i="1"/>
  <c r="DU62" i="1"/>
  <c r="DY62" i="1"/>
  <c r="EC62" i="1"/>
  <c r="DR62" i="1"/>
  <c r="DV62" i="1"/>
  <c r="DZ62" i="1"/>
  <c r="ED62" i="1"/>
  <c r="EE62" i="1"/>
  <c r="DS62" i="1"/>
  <c r="EA62" i="1"/>
  <c r="DW62" i="1"/>
  <c r="CD54" i="1"/>
  <c r="DQ32" i="1"/>
  <c r="DU32" i="1"/>
  <c r="DY32" i="1"/>
  <c r="EC32" i="1"/>
  <c r="DR32" i="1"/>
  <c r="DV32" i="1"/>
  <c r="DZ32" i="1"/>
  <c r="ED32" i="1"/>
  <c r="DS32" i="1"/>
  <c r="DW32" i="1"/>
  <c r="EA32" i="1"/>
  <c r="EE32" i="1"/>
  <c r="DT32" i="1"/>
  <c r="DX32" i="1"/>
  <c r="CD33" i="1"/>
  <c r="EB32" i="1"/>
  <c r="CE32" i="1"/>
  <c r="EF32" i="1"/>
  <c r="CC21" i="1"/>
  <c r="DQ18" i="1"/>
  <c r="DU18" i="1"/>
  <c r="DY18" i="1"/>
  <c r="EC18" i="1"/>
  <c r="DV18" i="1"/>
  <c r="EA18" i="1"/>
  <c r="EF18" i="1"/>
  <c r="CD19" i="1"/>
  <c r="DR18" i="1"/>
  <c r="DW18" i="1"/>
  <c r="EB18" i="1"/>
  <c r="CE18" i="1"/>
  <c r="DS18" i="1"/>
  <c r="DX18" i="1"/>
  <c r="ED18" i="1"/>
  <c r="DZ18" i="1"/>
  <c r="EE18" i="1"/>
  <c r="DT18" i="1"/>
  <c r="EH48" i="1"/>
  <c r="EG48" i="1"/>
  <c r="EG57" i="1"/>
  <c r="CE57" i="1"/>
  <c r="CE40" i="1"/>
  <c r="HZ54" i="1"/>
  <c r="IM54" i="1" s="1"/>
  <c r="ID54" i="1"/>
  <c r="IQ54" i="1" s="1"/>
  <c r="IH54" i="1"/>
  <c r="IU54" i="1" s="1"/>
  <c r="HX54" i="1"/>
  <c r="IK54" i="1" s="1"/>
  <c r="IB54" i="1"/>
  <c r="IO54" i="1" s="1"/>
  <c r="IF54" i="1"/>
  <c r="IS54" i="1" s="1"/>
  <c r="HY54" i="1"/>
  <c r="IL54" i="1" s="1"/>
  <c r="IG54" i="1"/>
  <c r="IT54" i="1" s="1"/>
  <c r="HW54" i="1"/>
  <c r="IA54" i="1"/>
  <c r="IN54" i="1" s="1"/>
  <c r="IE54" i="1"/>
  <c r="IR54" i="1" s="1"/>
  <c r="IC54" i="1"/>
  <c r="IP54" i="1" s="1"/>
  <c r="CG26" i="1" l="1"/>
  <c r="CD39" i="1"/>
  <c r="DX39" i="1"/>
  <c r="EB39" i="1"/>
  <c r="CE39" i="1"/>
  <c r="CG38" i="1" s="1"/>
  <c r="DR39" i="1"/>
  <c r="DS39" i="1"/>
  <c r="EC39" i="1"/>
  <c r="CE38" i="1"/>
  <c r="EH42" i="1"/>
  <c r="EH45" i="1"/>
  <c r="EG42" i="1"/>
  <c r="EG45" i="1"/>
  <c r="ED44" i="1"/>
  <c r="EH38" i="1"/>
  <c r="CG17" i="1"/>
  <c r="CK17" i="1" s="1"/>
  <c r="DX28" i="1"/>
  <c r="EE44" i="1"/>
  <c r="EC44" i="1"/>
  <c r="CF17" i="1"/>
  <c r="CI17" i="1" s="1"/>
  <c r="DX50" i="1"/>
  <c r="DR28" i="1"/>
  <c r="CE50" i="1"/>
  <c r="CF51" i="1" s="1"/>
  <c r="DV50" i="1"/>
  <c r="EE50" i="1"/>
  <c r="EA50" i="1"/>
  <c r="EC50" i="1"/>
  <c r="DW50" i="1"/>
  <c r="CD50" i="1"/>
  <c r="CD45" i="1"/>
  <c r="DZ50" i="1"/>
  <c r="EH50" i="1" s="1"/>
  <c r="DY50" i="1"/>
  <c r="DS50" i="1"/>
  <c r="DT44" i="1"/>
  <c r="DR50" i="1"/>
  <c r="DU50" i="1"/>
  <c r="CD44" i="1"/>
  <c r="DW28" i="1"/>
  <c r="CD51" i="1"/>
  <c r="EF50" i="1"/>
  <c r="CE49" i="1"/>
  <c r="EE39" i="1"/>
  <c r="DQ50" i="1"/>
  <c r="DU28" i="1"/>
  <c r="EG46" i="1"/>
  <c r="EH46" i="1"/>
  <c r="EH17" i="1"/>
  <c r="EI17" i="1" s="1"/>
  <c r="CU50" i="1"/>
  <c r="CU20" i="1"/>
  <c r="CU46" i="1"/>
  <c r="CU51" i="1"/>
  <c r="CU29" i="1"/>
  <c r="EH16" i="1"/>
  <c r="EG16" i="1"/>
  <c r="EI16" i="1" s="1"/>
  <c r="EG35" i="1"/>
  <c r="EG24" i="1"/>
  <c r="EH24" i="1"/>
  <c r="CF25" i="1"/>
  <c r="CI25" i="1" s="1"/>
  <c r="EH22" i="1"/>
  <c r="EG22" i="1"/>
  <c r="EG15" i="1"/>
  <c r="EG17" i="1"/>
  <c r="DX19" i="1"/>
  <c r="DY20" i="1"/>
  <c r="EH15" i="1"/>
  <c r="EI15" i="1" s="1"/>
  <c r="EC20" i="1"/>
  <c r="EF20" i="1"/>
  <c r="EB20" i="1"/>
  <c r="CF27" i="1"/>
  <c r="CI27" i="1" s="1"/>
  <c r="DY28" i="1"/>
  <c r="DV28" i="1"/>
  <c r="EB28" i="1"/>
  <c r="EA28" i="1"/>
  <c r="DQ28" i="1"/>
  <c r="ED28" i="1"/>
  <c r="CD29" i="1"/>
  <c r="DT28" i="1"/>
  <c r="DS28" i="1"/>
  <c r="CD28" i="1"/>
  <c r="EC28" i="1"/>
  <c r="DZ28" i="1"/>
  <c r="EF28" i="1"/>
  <c r="EE28" i="1"/>
  <c r="CE28" i="1"/>
  <c r="CF28" i="1" s="1"/>
  <c r="EH35" i="1"/>
  <c r="CG35" i="1"/>
  <c r="CK35" i="1" s="1"/>
  <c r="DR44" i="1"/>
  <c r="DS44" i="1"/>
  <c r="DQ44" i="1"/>
  <c r="DX44" i="1"/>
  <c r="CE43" i="1"/>
  <c r="DZ44" i="1"/>
  <c r="EA44" i="1"/>
  <c r="DY44" i="1"/>
  <c r="EF44" i="1"/>
  <c r="CE44" i="1"/>
  <c r="CG44" i="1" s="1"/>
  <c r="DV44" i="1"/>
  <c r="DW44" i="1"/>
  <c r="DU44" i="1"/>
  <c r="EH29" i="1"/>
  <c r="DW19" i="1"/>
  <c r="EB19" i="1"/>
  <c r="DR19" i="1"/>
  <c r="ED19" i="1"/>
  <c r="DV19" i="1"/>
  <c r="DY19" i="1"/>
  <c r="CG15" i="1"/>
  <c r="CK15" i="1" s="1"/>
  <c r="CG16" i="1"/>
  <c r="CK16" i="1" s="1"/>
  <c r="CF16" i="1"/>
  <c r="CH16" i="1" s="1"/>
  <c r="EE20" i="1"/>
  <c r="DZ20" i="1"/>
  <c r="CU64" i="1"/>
  <c r="CU61" i="1"/>
  <c r="CU60" i="1"/>
  <c r="CU43" i="1"/>
  <c r="CU26" i="1"/>
  <c r="CU24" i="1"/>
  <c r="CU18" i="1"/>
  <c r="DR63" i="1"/>
  <c r="EH63" i="1" s="1"/>
  <c r="DQ63" i="1"/>
  <c r="EB63" i="1"/>
  <c r="EA63" i="1"/>
  <c r="EC19" i="1"/>
  <c r="DQ19" i="1"/>
  <c r="DU19" i="1"/>
  <c r="EF19" i="1"/>
  <c r="CD40" i="1"/>
  <c r="EF39" i="1"/>
  <c r="DZ39" i="1"/>
  <c r="DW39" i="1"/>
  <c r="DQ39" i="1"/>
  <c r="CU59" i="1"/>
  <c r="CU58" i="1"/>
  <c r="CU52" i="1"/>
  <c r="CU37" i="1"/>
  <c r="CU32" i="1"/>
  <c r="CU22" i="1"/>
  <c r="DS20" i="1"/>
  <c r="ED20" i="1"/>
  <c r="CU62" i="1"/>
  <c r="CU49" i="1"/>
  <c r="CU44" i="1"/>
  <c r="CU34" i="1"/>
  <c r="CU28" i="1"/>
  <c r="CU17" i="1"/>
  <c r="CW17" i="1" s="1"/>
  <c r="CY17" i="1" s="1"/>
  <c r="ED63" i="1"/>
  <c r="DU63" i="1"/>
  <c r="CD64" i="1"/>
  <c r="EA19" i="1"/>
  <c r="DZ19" i="1"/>
  <c r="DS19" i="1"/>
  <c r="DV39" i="1"/>
  <c r="DT39" i="1"/>
  <c r="EA39" i="1"/>
  <c r="DY39" i="1"/>
  <c r="EG29" i="1"/>
  <c r="EI26" i="1"/>
  <c r="CD21" i="1"/>
  <c r="EA20" i="1"/>
  <c r="DX20" i="1"/>
  <c r="DV20" i="1"/>
  <c r="DU20" i="1"/>
  <c r="CD20" i="1"/>
  <c r="CE19" i="1"/>
  <c r="CF19" i="1" s="1"/>
  <c r="DW20" i="1"/>
  <c r="DT20" i="1"/>
  <c r="DR20" i="1"/>
  <c r="CU63" i="1"/>
  <c r="CU47" i="1"/>
  <c r="CU55" i="1"/>
  <c r="CU40" i="1"/>
  <c r="CU56" i="1"/>
  <c r="CU42" i="1"/>
  <c r="CU41" i="1"/>
  <c r="CU39" i="1"/>
  <c r="CU36" i="1"/>
  <c r="CU25" i="1"/>
  <c r="CU23" i="1"/>
  <c r="CV23" i="1" s="1"/>
  <c r="CX23" i="1" s="1"/>
  <c r="CU19" i="1"/>
  <c r="CU53" i="1"/>
  <c r="CU57" i="1"/>
  <c r="CU54" i="1"/>
  <c r="CU45" i="1"/>
  <c r="CU48" i="1"/>
  <c r="CU38" i="1"/>
  <c r="CU35" i="1"/>
  <c r="CU31" i="1"/>
  <c r="CU30" i="1"/>
  <c r="CU27" i="1"/>
  <c r="CU21" i="1"/>
  <c r="CW21" i="1" s="1"/>
  <c r="CY21" i="1" s="1"/>
  <c r="EI38" i="1"/>
  <c r="GW16" i="1"/>
  <c r="GX16" i="1" s="1"/>
  <c r="EH54" i="1"/>
  <c r="EG34" i="1"/>
  <c r="EI64" i="1"/>
  <c r="EH62" i="1"/>
  <c r="CV15" i="1"/>
  <c r="CX15" i="1" s="1"/>
  <c r="CW15" i="1"/>
  <c r="CY15" i="1" s="1"/>
  <c r="CQ65" i="1"/>
  <c r="A5" i="1" s="1"/>
  <c r="DJ21" i="1" s="1"/>
  <c r="DC15" i="1"/>
  <c r="DD15" i="1" s="1"/>
  <c r="DE15" i="1" s="1"/>
  <c r="DF15" i="1" s="1"/>
  <c r="IE48" i="1"/>
  <c r="IR48" i="1" s="1"/>
  <c r="HX48" i="1"/>
  <c r="IK48" i="1" s="1"/>
  <c r="IC48" i="1"/>
  <c r="IP48" i="1" s="1"/>
  <c r="IH48" i="1"/>
  <c r="IU48" i="1" s="1"/>
  <c r="HW48" i="1"/>
  <c r="IB48" i="1"/>
  <c r="IO48" i="1" s="1"/>
  <c r="IG48" i="1"/>
  <c r="IT48" i="1" s="1"/>
  <c r="IA48" i="1"/>
  <c r="IN48" i="1" s="1"/>
  <c r="IF48" i="1"/>
  <c r="IS48" i="1" s="1"/>
  <c r="HZ48" i="1"/>
  <c r="IM48" i="1" s="1"/>
  <c r="HY48" i="1"/>
  <c r="IL48" i="1" s="1"/>
  <c r="ID48" i="1"/>
  <c r="IQ48" i="1" s="1"/>
  <c r="CK53" i="1"/>
  <c r="CJ53" i="1"/>
  <c r="BA49" i="1"/>
  <c r="HH49" i="1"/>
  <c r="CK59" i="1"/>
  <c r="CJ59" i="1"/>
  <c r="IJ54" i="1"/>
  <c r="IV54" i="1" s="1"/>
  <c r="AW54" i="1" s="1"/>
  <c r="II54" i="1"/>
  <c r="AZ54" i="1" s="1"/>
  <c r="EG18" i="1"/>
  <c r="EG62" i="1"/>
  <c r="IJ56" i="1"/>
  <c r="IV56" i="1" s="1"/>
  <c r="AW56" i="1" s="1"/>
  <c r="II56" i="1"/>
  <c r="AZ56" i="1" s="1"/>
  <c r="EG60" i="1"/>
  <c r="HX57" i="1"/>
  <c r="IK57" i="1" s="1"/>
  <c r="IF57" i="1"/>
  <c r="IS57" i="1" s="1"/>
  <c r="IB57" i="1"/>
  <c r="IO57" i="1" s="1"/>
  <c r="IH57" i="1"/>
  <c r="IU57" i="1" s="1"/>
  <c r="HY57" i="1"/>
  <c r="IL57" i="1" s="1"/>
  <c r="IE57" i="1"/>
  <c r="IR57" i="1" s="1"/>
  <c r="HZ57" i="1"/>
  <c r="IM57" i="1" s="1"/>
  <c r="HW57" i="1"/>
  <c r="IC57" i="1"/>
  <c r="IP57" i="1" s="1"/>
  <c r="ID57" i="1"/>
  <c r="IQ57" i="1" s="1"/>
  <c r="IA57" i="1"/>
  <c r="IN57" i="1" s="1"/>
  <c r="IG57" i="1"/>
  <c r="IT57" i="1" s="1"/>
  <c r="EQ18" i="1"/>
  <c r="EH34" i="1"/>
  <c r="EI34" i="1" s="1"/>
  <c r="HZ58" i="1"/>
  <c r="IM58" i="1" s="1"/>
  <c r="ID58" i="1"/>
  <c r="IQ58" i="1" s="1"/>
  <c r="IH58" i="1"/>
  <c r="IU58" i="1" s="1"/>
  <c r="HX58" i="1"/>
  <c r="IK58" i="1" s="1"/>
  <c r="IB58" i="1"/>
  <c r="IO58" i="1" s="1"/>
  <c r="IF58" i="1"/>
  <c r="IS58" i="1" s="1"/>
  <c r="IC58" i="1"/>
  <c r="IP58" i="1" s="1"/>
  <c r="HW58" i="1"/>
  <c r="IE58" i="1"/>
  <c r="IR58" i="1" s="1"/>
  <c r="HY58" i="1"/>
  <c r="IL58" i="1" s="1"/>
  <c r="IG58" i="1"/>
  <c r="IT58" i="1" s="1"/>
  <c r="IA58" i="1"/>
  <c r="IN58" i="1" s="1"/>
  <c r="CG33" i="1"/>
  <c r="CF34" i="1"/>
  <c r="CW22" i="1"/>
  <c r="CY22" i="1" s="1"/>
  <c r="CV22" i="1"/>
  <c r="CX22" i="1" s="1"/>
  <c r="CV17" i="1"/>
  <c r="CX17" i="1" s="1"/>
  <c r="CG63" i="1"/>
  <c r="CF64" i="1"/>
  <c r="CG55" i="1"/>
  <c r="CF56" i="1"/>
  <c r="CG41" i="1"/>
  <c r="CF42" i="1"/>
  <c r="CG39" i="1"/>
  <c r="CJ52" i="1"/>
  <c r="CK52" i="1"/>
  <c r="IG55" i="1"/>
  <c r="IT55" i="1" s="1"/>
  <c r="HX55" i="1"/>
  <c r="IK55" i="1" s="1"/>
  <c r="ID55" i="1"/>
  <c r="IQ55" i="1" s="1"/>
  <c r="IH55" i="1"/>
  <c r="IU55" i="1" s="1"/>
  <c r="HW55" i="1"/>
  <c r="IF55" i="1"/>
  <c r="IS55" i="1" s="1"/>
  <c r="IB55" i="1"/>
  <c r="IO55" i="1" s="1"/>
  <c r="HY55" i="1"/>
  <c r="IL55" i="1" s="1"/>
  <c r="IA55" i="1"/>
  <c r="IN55" i="1" s="1"/>
  <c r="HZ55" i="1"/>
  <c r="IM55" i="1" s="1"/>
  <c r="IC55" i="1"/>
  <c r="IP55" i="1" s="1"/>
  <c r="IE55" i="1"/>
  <c r="IR55" i="1" s="1"/>
  <c r="EI48" i="1"/>
  <c r="CE21" i="1"/>
  <c r="DS21" i="1"/>
  <c r="DW21" i="1"/>
  <c r="EA21" i="1"/>
  <c r="EE21" i="1"/>
  <c r="DT21" i="1"/>
  <c r="DX21" i="1"/>
  <c r="EB21" i="1"/>
  <c r="EF21" i="1"/>
  <c r="DV21" i="1"/>
  <c r="ED21" i="1"/>
  <c r="DQ21" i="1"/>
  <c r="DY21" i="1"/>
  <c r="DR21" i="1"/>
  <c r="DZ21" i="1"/>
  <c r="DU21" i="1"/>
  <c r="CD22" i="1"/>
  <c r="EC21" i="1"/>
  <c r="CI26" i="1"/>
  <c r="CH26" i="1"/>
  <c r="CH47" i="1"/>
  <c r="CI47" i="1"/>
  <c r="CF18" i="1"/>
  <c r="CG50" i="1"/>
  <c r="EH37" i="1"/>
  <c r="EG37" i="1"/>
  <c r="II50" i="1"/>
  <c r="AZ50" i="1" s="1"/>
  <c r="IJ50" i="1"/>
  <c r="IV50" i="1" s="1"/>
  <c r="AW50" i="1" s="1"/>
  <c r="CG48" i="1"/>
  <c r="CF49" i="1"/>
  <c r="CF48" i="1"/>
  <c r="GS19" i="1"/>
  <c r="GR20" i="1"/>
  <c r="CG22" i="1"/>
  <c r="CF23" i="1"/>
  <c r="DR31" i="1"/>
  <c r="DV31" i="1"/>
  <c r="DZ31" i="1"/>
  <c r="ED31" i="1"/>
  <c r="CE31" i="1"/>
  <c r="DS31" i="1"/>
  <c r="DW31" i="1"/>
  <c r="EA31" i="1"/>
  <c r="EE31" i="1"/>
  <c r="DT31" i="1"/>
  <c r="DX31" i="1"/>
  <c r="EB31" i="1"/>
  <c r="EF31" i="1"/>
  <c r="CD32" i="1"/>
  <c r="DY31" i="1"/>
  <c r="EC31" i="1"/>
  <c r="DQ31" i="1"/>
  <c r="DU31" i="1"/>
  <c r="CE30" i="1"/>
  <c r="CD31" i="1"/>
  <c r="EH49" i="1"/>
  <c r="EG49" i="1"/>
  <c r="II63" i="1"/>
  <c r="AZ63" i="1" s="1"/>
  <c r="IJ63" i="1"/>
  <c r="IV63" i="1" s="1"/>
  <c r="AW63" i="1" s="1"/>
  <c r="CG58" i="1"/>
  <c r="CF59" i="1"/>
  <c r="EH58" i="1"/>
  <c r="EG58" i="1"/>
  <c r="CW16" i="1"/>
  <c r="CY16" i="1" s="1"/>
  <c r="CV16" i="1"/>
  <c r="CX16" i="1" s="1"/>
  <c r="EI42" i="1"/>
  <c r="CF54" i="1"/>
  <c r="CH52" i="1"/>
  <c r="CI52" i="1"/>
  <c r="EG41" i="1"/>
  <c r="EP16" i="1"/>
  <c r="EH56" i="1"/>
  <c r="EG56" i="1"/>
  <c r="IF53" i="1"/>
  <c r="IS53" i="1" s="1"/>
  <c r="HX53" i="1"/>
  <c r="IK53" i="1" s="1"/>
  <c r="HY53" i="1"/>
  <c r="IL53" i="1" s="1"/>
  <c r="IH53" i="1"/>
  <c r="IU53" i="1" s="1"/>
  <c r="HW53" i="1"/>
  <c r="IC53" i="1"/>
  <c r="IP53" i="1" s="1"/>
  <c r="HZ53" i="1"/>
  <c r="IM53" i="1" s="1"/>
  <c r="ID53" i="1"/>
  <c r="IQ53" i="1" s="1"/>
  <c r="IA53" i="1"/>
  <c r="IN53" i="1" s="1"/>
  <c r="IG53" i="1"/>
  <c r="IT53" i="1" s="1"/>
  <c r="IB53" i="1"/>
  <c r="IO53" i="1" s="1"/>
  <c r="IE53" i="1"/>
  <c r="IR53" i="1" s="1"/>
  <c r="CK26" i="1"/>
  <c r="CJ26" i="1"/>
  <c r="CK24" i="1"/>
  <c r="CJ24" i="1"/>
  <c r="EH33" i="1"/>
  <c r="CK47" i="1"/>
  <c r="CJ47" i="1"/>
  <c r="EI25" i="1"/>
  <c r="EI61" i="1"/>
  <c r="BA62" i="1"/>
  <c r="HH62" i="1"/>
  <c r="CV26" i="1"/>
  <c r="CX26" i="1" s="1"/>
  <c r="CW26" i="1"/>
  <c r="CY26" i="1" s="1"/>
  <c r="CV24" i="1"/>
  <c r="CX24" i="1" s="1"/>
  <c r="CW24" i="1"/>
  <c r="CY24" i="1" s="1"/>
  <c r="CW20" i="1"/>
  <c r="CY20" i="1" s="1"/>
  <c r="CV20" i="1"/>
  <c r="CX20" i="1" s="1"/>
  <c r="CV18" i="1"/>
  <c r="CX18" i="1" s="1"/>
  <c r="CW18" i="1"/>
  <c r="CY18" i="1" s="1"/>
  <c r="CF43" i="1"/>
  <c r="EG63" i="1"/>
  <c r="CG23" i="1"/>
  <c r="CF24" i="1"/>
  <c r="EG36" i="1"/>
  <c r="CK51" i="1"/>
  <c r="CJ51" i="1"/>
  <c r="CH46" i="1"/>
  <c r="CI46" i="1"/>
  <c r="EI52" i="1"/>
  <c r="ID64" i="1"/>
  <c r="IQ64" i="1" s="1"/>
  <c r="HW64" i="1"/>
  <c r="IH64" i="1"/>
  <c r="IU64" i="1" s="1"/>
  <c r="HX64" i="1"/>
  <c r="IK64" i="1" s="1"/>
  <c r="HY64" i="1"/>
  <c r="IL64" i="1" s="1"/>
  <c r="IC64" i="1"/>
  <c r="IP64" i="1" s="1"/>
  <c r="IA64" i="1"/>
  <c r="IN64" i="1" s="1"/>
  <c r="IB64" i="1"/>
  <c r="IO64" i="1" s="1"/>
  <c r="IG64" i="1"/>
  <c r="IT64" i="1" s="1"/>
  <c r="HZ64" i="1"/>
  <c r="IM64" i="1" s="1"/>
  <c r="IE64" i="1"/>
  <c r="IR64" i="1" s="1"/>
  <c r="IF64" i="1"/>
  <c r="IS64" i="1" s="1"/>
  <c r="EI57" i="1"/>
  <c r="EH18" i="1"/>
  <c r="CG60" i="1"/>
  <c r="CF61" i="1"/>
  <c r="CG34" i="1"/>
  <c r="CF35" i="1"/>
  <c r="FU30" i="1"/>
  <c r="EI55" i="1"/>
  <c r="CF62" i="1"/>
  <c r="CG61" i="1"/>
  <c r="CG40" i="1"/>
  <c r="CF41" i="1"/>
  <c r="CG62" i="1"/>
  <c r="CF63" i="1"/>
  <c r="CK25" i="1"/>
  <c r="CJ25" i="1"/>
  <c r="CK46" i="1"/>
  <c r="CJ46" i="1"/>
  <c r="EH60" i="1"/>
  <c r="EI30" i="1"/>
  <c r="CG37" i="1"/>
  <c r="CF38" i="1"/>
  <c r="II61" i="1"/>
  <c r="AZ61" i="1" s="1"/>
  <c r="CG57" i="1"/>
  <c r="CF58" i="1"/>
  <c r="CG32" i="1"/>
  <c r="CF33" i="1"/>
  <c r="EH32" i="1"/>
  <c r="EG32" i="1"/>
  <c r="EI27" i="1"/>
  <c r="CG54" i="1"/>
  <c r="CF55" i="1"/>
  <c r="EG54" i="1"/>
  <c r="HX52" i="1"/>
  <c r="IK52" i="1" s="1"/>
  <c r="IB52" i="1"/>
  <c r="IO52" i="1" s="1"/>
  <c r="IF52" i="1"/>
  <c r="IS52" i="1" s="1"/>
  <c r="HY52" i="1"/>
  <c r="IL52" i="1" s="1"/>
  <c r="IC52" i="1"/>
  <c r="IP52" i="1" s="1"/>
  <c r="IG52" i="1"/>
  <c r="IT52" i="1" s="1"/>
  <c r="HZ52" i="1"/>
  <c r="IM52" i="1" s="1"/>
  <c r="ID52" i="1"/>
  <c r="IQ52" i="1" s="1"/>
  <c r="IH52" i="1"/>
  <c r="IU52" i="1" s="1"/>
  <c r="IA52" i="1"/>
  <c r="IN52" i="1" s="1"/>
  <c r="IE52" i="1"/>
  <c r="IR52" i="1" s="1"/>
  <c r="HW52" i="1"/>
  <c r="EG50" i="1"/>
  <c r="EI53" i="1"/>
  <c r="CE20" i="1"/>
  <c r="IV61" i="1"/>
  <c r="AW61" i="1" s="1"/>
  <c r="EG33" i="1"/>
  <c r="EI51" i="1"/>
  <c r="EI45" i="1"/>
  <c r="EI40" i="1"/>
  <c r="HX51" i="1"/>
  <c r="IK51" i="1" s="1"/>
  <c r="IF51" i="1"/>
  <c r="IS51" i="1" s="1"/>
  <c r="IB51" i="1"/>
  <c r="IO51" i="1" s="1"/>
  <c r="IG51" i="1"/>
  <c r="IT51" i="1" s="1"/>
  <c r="IC51" i="1"/>
  <c r="IP51" i="1" s="1"/>
  <c r="IH51" i="1"/>
  <c r="IU51" i="1" s="1"/>
  <c r="HZ51" i="1"/>
  <c r="IM51" i="1" s="1"/>
  <c r="IA51" i="1"/>
  <c r="IN51" i="1" s="1"/>
  <c r="HY51" i="1"/>
  <c r="IL51" i="1" s="1"/>
  <c r="ID51" i="1"/>
  <c r="IQ51" i="1" s="1"/>
  <c r="IE51" i="1"/>
  <c r="IR51" i="1" s="1"/>
  <c r="CV25" i="1"/>
  <c r="CX25" i="1" s="1"/>
  <c r="CW25" i="1"/>
  <c r="CY25" i="1" s="1"/>
  <c r="CW23" i="1"/>
  <c r="CY23" i="1" s="1"/>
  <c r="CW19" i="1"/>
  <c r="CY19" i="1" s="1"/>
  <c r="CV19" i="1"/>
  <c r="CX19" i="1" s="1"/>
  <c r="EH23" i="1"/>
  <c r="EG23" i="1"/>
  <c r="EH43" i="1"/>
  <c r="EG43" i="1"/>
  <c r="CG36" i="1"/>
  <c r="CF37" i="1"/>
  <c r="EH36" i="1"/>
  <c r="CF36" i="1"/>
  <c r="EI59" i="1"/>
  <c r="EH41" i="1"/>
  <c r="CK45" i="1"/>
  <c r="CJ45" i="1"/>
  <c r="CG56" i="1"/>
  <c r="CF57" i="1"/>
  <c r="CI53" i="1"/>
  <c r="CH53" i="1"/>
  <c r="CF60" i="1"/>
  <c r="HY59" i="1"/>
  <c r="IL59" i="1" s="1"/>
  <c r="IA59" i="1"/>
  <c r="IN59" i="1" s="1"/>
  <c r="HX59" i="1"/>
  <c r="IK59" i="1" s="1"/>
  <c r="ID59" i="1"/>
  <c r="IQ59" i="1" s="1"/>
  <c r="IC59" i="1"/>
  <c r="IP59" i="1" s="1"/>
  <c r="IE59" i="1"/>
  <c r="IR59" i="1" s="1"/>
  <c r="IF59" i="1"/>
  <c r="IS59" i="1" s="1"/>
  <c r="IG59" i="1"/>
  <c r="IT59" i="1" s="1"/>
  <c r="IB59" i="1"/>
  <c r="IO59" i="1" s="1"/>
  <c r="IH59" i="1"/>
  <c r="IU59" i="1" s="1"/>
  <c r="HW59" i="1"/>
  <c r="HZ59" i="1"/>
  <c r="IM59" i="1" s="1"/>
  <c r="CJ17" i="1" l="1"/>
  <c r="CH17" i="1"/>
  <c r="CJ16" i="1"/>
  <c r="CH27" i="1"/>
  <c r="EI35" i="1"/>
  <c r="CF39" i="1"/>
  <c r="CF40" i="1"/>
  <c r="CF45" i="1"/>
  <c r="CG43" i="1"/>
  <c r="EI24" i="1"/>
  <c r="EI46" i="1"/>
  <c r="EH44" i="1"/>
  <c r="EI44" i="1" s="1"/>
  <c r="EI22" i="1"/>
  <c r="CV21" i="1"/>
  <c r="CX21" i="1" s="1"/>
  <c r="CZ21" i="1" s="1"/>
  <c r="CF44" i="1"/>
  <c r="CI44" i="1" s="1"/>
  <c r="CF50" i="1"/>
  <c r="CH50" i="1" s="1"/>
  <c r="CG42" i="1"/>
  <c r="CJ42" i="1" s="1"/>
  <c r="CG49" i="1"/>
  <c r="EG44" i="1"/>
  <c r="CJ35" i="1"/>
  <c r="EI29" i="1"/>
  <c r="EG28" i="1"/>
  <c r="CH25" i="1"/>
  <c r="EH19" i="1"/>
  <c r="EG19" i="1"/>
  <c r="CG18" i="1"/>
  <c r="CJ18" i="1" s="1"/>
  <c r="EG20" i="1"/>
  <c r="EH28" i="1"/>
  <c r="EI28" i="1" s="1"/>
  <c r="CG28" i="1"/>
  <c r="CJ28" i="1" s="1"/>
  <c r="CF29" i="1"/>
  <c r="CI29" i="1" s="1"/>
  <c r="CG27" i="1"/>
  <c r="CK27" i="1" s="1"/>
  <c r="EH39" i="1"/>
  <c r="EI39" i="1" s="1"/>
  <c r="EG39" i="1"/>
  <c r="EH20" i="1"/>
  <c r="GW17" i="1"/>
  <c r="GW18" i="1" s="1"/>
  <c r="CV28" i="1"/>
  <c r="CX28" i="1" s="1"/>
  <c r="CW28" i="1"/>
  <c r="CY28" i="1" s="1"/>
  <c r="CW27" i="1"/>
  <c r="CY27" i="1" s="1"/>
  <c r="CV27" i="1"/>
  <c r="CX27" i="1" s="1"/>
  <c r="CG19" i="1"/>
  <c r="CJ19" i="1" s="1"/>
  <c r="CF20" i="1"/>
  <c r="CI20" i="1" s="1"/>
  <c r="DC16" i="1"/>
  <c r="DD16" i="1" s="1"/>
  <c r="DE16" i="1" s="1"/>
  <c r="DF16" i="1" s="1"/>
  <c r="DC21" i="1"/>
  <c r="DD21" i="1" s="1"/>
  <c r="DE21" i="1" s="1"/>
  <c r="DC24" i="1"/>
  <c r="DD24" i="1" s="1"/>
  <c r="DE24" i="1" s="1"/>
  <c r="DC29" i="1"/>
  <c r="DD29" i="1" s="1"/>
  <c r="DE29" i="1" s="1"/>
  <c r="DC31" i="1"/>
  <c r="DD31" i="1" s="1"/>
  <c r="DE31" i="1" s="1"/>
  <c r="DF31" i="1" s="1"/>
  <c r="DC35" i="1"/>
  <c r="DD35" i="1" s="1"/>
  <c r="DE35" i="1" s="1"/>
  <c r="DF35" i="1" s="1"/>
  <c r="DC43" i="1"/>
  <c r="DD43" i="1" s="1"/>
  <c r="DE43" i="1" s="1"/>
  <c r="DF43" i="1" s="1"/>
  <c r="DC46" i="1"/>
  <c r="DD46" i="1" s="1"/>
  <c r="DE46" i="1" s="1"/>
  <c r="DF46" i="1" s="1"/>
  <c r="DC56" i="1"/>
  <c r="DD56" i="1" s="1"/>
  <c r="DE56" i="1" s="1"/>
  <c r="DF56" i="1" s="1"/>
  <c r="DC54" i="1"/>
  <c r="DD54" i="1" s="1"/>
  <c r="DE54" i="1" s="1"/>
  <c r="DF54" i="1" s="1"/>
  <c r="DC61" i="1"/>
  <c r="DD61" i="1" s="1"/>
  <c r="DE61" i="1" s="1"/>
  <c r="DF61" i="1" s="1"/>
  <c r="DC53" i="1"/>
  <c r="DD53" i="1" s="1"/>
  <c r="DE53" i="1" s="1"/>
  <c r="DF53" i="1" s="1"/>
  <c r="DC64" i="1"/>
  <c r="DD64" i="1" s="1"/>
  <c r="DE64" i="1" s="1"/>
  <c r="DF64" i="1" s="1"/>
  <c r="DC18" i="1"/>
  <c r="DD18" i="1" s="1"/>
  <c r="DE18" i="1" s="1"/>
  <c r="DF18" i="1" s="1"/>
  <c r="DC22" i="1"/>
  <c r="DD22" i="1" s="1"/>
  <c r="DE22" i="1" s="1"/>
  <c r="DC28" i="1"/>
  <c r="DD28" i="1" s="1"/>
  <c r="DE28" i="1" s="1"/>
  <c r="DF28" i="1" s="1"/>
  <c r="DC30" i="1"/>
  <c r="DD30" i="1" s="1"/>
  <c r="DE30" i="1" s="1"/>
  <c r="DC34" i="1"/>
  <c r="DD34" i="1" s="1"/>
  <c r="DE34" i="1" s="1"/>
  <c r="DF34" i="1" s="1"/>
  <c r="DC37" i="1"/>
  <c r="DD37" i="1" s="1"/>
  <c r="DE37" i="1" s="1"/>
  <c r="DF37" i="1" s="1"/>
  <c r="DC38" i="1"/>
  <c r="DD38" i="1" s="1"/>
  <c r="DE38" i="1" s="1"/>
  <c r="DF38" i="1" s="1"/>
  <c r="DC40" i="1"/>
  <c r="DD40" i="1" s="1"/>
  <c r="DE40" i="1" s="1"/>
  <c r="DF40" i="1" s="1"/>
  <c r="DC60" i="1"/>
  <c r="DD60" i="1" s="1"/>
  <c r="DE60" i="1" s="1"/>
  <c r="DF60" i="1" s="1"/>
  <c r="DC58" i="1"/>
  <c r="DD58" i="1" s="1"/>
  <c r="DE58" i="1" s="1"/>
  <c r="DF58" i="1" s="1"/>
  <c r="DC57" i="1"/>
  <c r="DD57" i="1" s="1"/>
  <c r="DE57" i="1" s="1"/>
  <c r="DF57" i="1" s="1"/>
  <c r="DC59" i="1"/>
  <c r="DD59" i="1" s="1"/>
  <c r="DE59" i="1" s="1"/>
  <c r="DF59" i="1" s="1"/>
  <c r="DC17" i="1"/>
  <c r="DD17" i="1" s="1"/>
  <c r="DE17" i="1" s="1"/>
  <c r="DF17" i="1" s="1"/>
  <c r="DC23" i="1"/>
  <c r="DD23" i="1" s="1"/>
  <c r="DE23" i="1" s="1"/>
  <c r="DC25" i="1"/>
  <c r="DD25" i="1" s="1"/>
  <c r="DE25" i="1" s="1"/>
  <c r="DC32" i="1"/>
  <c r="DD32" i="1" s="1"/>
  <c r="DE32" i="1" s="1"/>
  <c r="DF32" i="1" s="1"/>
  <c r="DC39" i="1"/>
  <c r="DD39" i="1" s="1"/>
  <c r="DE39" i="1" s="1"/>
  <c r="DF39" i="1" s="1"/>
  <c r="DC41" i="1"/>
  <c r="DD41" i="1" s="1"/>
  <c r="DE41" i="1" s="1"/>
  <c r="DF41" i="1" s="1"/>
  <c r="DC44" i="1"/>
  <c r="DD44" i="1" s="1"/>
  <c r="DE44" i="1" s="1"/>
  <c r="DF44" i="1" s="1"/>
  <c r="DC48" i="1"/>
  <c r="DD48" i="1" s="1"/>
  <c r="DE48" i="1" s="1"/>
  <c r="DF48" i="1" s="1"/>
  <c r="DC49" i="1"/>
  <c r="DD49" i="1" s="1"/>
  <c r="DE49" i="1" s="1"/>
  <c r="DF49" i="1" s="1"/>
  <c r="DC45" i="1"/>
  <c r="DD45" i="1" s="1"/>
  <c r="DE45" i="1" s="1"/>
  <c r="DF45" i="1" s="1"/>
  <c r="DC62" i="1"/>
  <c r="DD62" i="1" s="1"/>
  <c r="DE62" i="1" s="1"/>
  <c r="DF62" i="1" s="1"/>
  <c r="DC63" i="1"/>
  <c r="DD63" i="1" s="1"/>
  <c r="DE63" i="1" s="1"/>
  <c r="DF63" i="1" s="1"/>
  <c r="DC20" i="1"/>
  <c r="DD20" i="1" s="1"/>
  <c r="DE20" i="1" s="1"/>
  <c r="DF20" i="1" s="1"/>
  <c r="DC19" i="1"/>
  <c r="DD19" i="1" s="1"/>
  <c r="DE19" i="1" s="1"/>
  <c r="DF19" i="1" s="1"/>
  <c r="DC27" i="1"/>
  <c r="DD27" i="1" s="1"/>
  <c r="DE27" i="1" s="1"/>
  <c r="DC36" i="1"/>
  <c r="DD36" i="1" s="1"/>
  <c r="DE36" i="1" s="1"/>
  <c r="DF36" i="1" s="1"/>
  <c r="DC33" i="1"/>
  <c r="DD33" i="1" s="1"/>
  <c r="DE33" i="1" s="1"/>
  <c r="DF33" i="1" s="1"/>
  <c r="DC26" i="1"/>
  <c r="DD26" i="1" s="1"/>
  <c r="DE26" i="1" s="1"/>
  <c r="DF26" i="1" s="1"/>
  <c r="DC42" i="1"/>
  <c r="DD42" i="1" s="1"/>
  <c r="DE42" i="1" s="1"/>
  <c r="DF42" i="1" s="1"/>
  <c r="DC52" i="1"/>
  <c r="DD52" i="1" s="1"/>
  <c r="DE52" i="1" s="1"/>
  <c r="DF52" i="1" s="1"/>
  <c r="DC50" i="1"/>
  <c r="DD50" i="1" s="1"/>
  <c r="DE50" i="1" s="1"/>
  <c r="DF50" i="1" s="1"/>
  <c r="DC55" i="1"/>
  <c r="DD55" i="1" s="1"/>
  <c r="DE55" i="1" s="1"/>
  <c r="DF55" i="1" s="1"/>
  <c r="DC51" i="1"/>
  <c r="DD51" i="1" s="1"/>
  <c r="DE51" i="1" s="1"/>
  <c r="DF51" i="1" s="1"/>
  <c r="DC47" i="1"/>
  <c r="DD47" i="1" s="1"/>
  <c r="DE47" i="1" s="1"/>
  <c r="DF47" i="1" s="1"/>
  <c r="EG31" i="1"/>
  <c r="CZ15" i="1"/>
  <c r="DB15" i="1" s="1"/>
  <c r="II48" i="1"/>
  <c r="AZ48" i="1" s="1"/>
  <c r="IJ48" i="1"/>
  <c r="IV48" i="1" s="1"/>
  <c r="AW48" i="1" s="1"/>
  <c r="CZ19" i="1"/>
  <c r="CZ20" i="1"/>
  <c r="CH37" i="1"/>
  <c r="CI37" i="1"/>
  <c r="EI33" i="1"/>
  <c r="CJ61" i="1"/>
  <c r="CK61" i="1"/>
  <c r="CJ34" i="1"/>
  <c r="CK34" i="1"/>
  <c r="CJ23" i="1"/>
  <c r="CK23" i="1"/>
  <c r="EP17" i="1"/>
  <c r="CJ58" i="1"/>
  <c r="CK58" i="1"/>
  <c r="CF32" i="1"/>
  <c r="CG31" i="1"/>
  <c r="CH42" i="1"/>
  <c r="CI42" i="1"/>
  <c r="CJ63" i="1"/>
  <c r="CK63" i="1"/>
  <c r="CI57" i="1"/>
  <c r="CH57" i="1"/>
  <c r="CJ36" i="1"/>
  <c r="CK36" i="1"/>
  <c r="CJ43" i="1"/>
  <c r="CK43" i="1"/>
  <c r="CZ25" i="1"/>
  <c r="CI55" i="1"/>
  <c r="CH55" i="1"/>
  <c r="CI33" i="1"/>
  <c r="CH33" i="1"/>
  <c r="CJ37" i="1"/>
  <c r="CK37" i="1"/>
  <c r="CJ62" i="1"/>
  <c r="CK62" i="1"/>
  <c r="CI62" i="1"/>
  <c r="CH62" i="1"/>
  <c r="CZ26" i="1"/>
  <c r="CK38" i="1"/>
  <c r="CJ38" i="1"/>
  <c r="CI28" i="1"/>
  <c r="CH28" i="1"/>
  <c r="CZ16" i="1"/>
  <c r="DB16" i="1" s="1"/>
  <c r="EI58" i="1"/>
  <c r="CH23" i="1"/>
  <c r="CI23" i="1"/>
  <c r="CH48" i="1"/>
  <c r="CI48" i="1"/>
  <c r="CJ50" i="1"/>
  <c r="CK50" i="1"/>
  <c r="CH18" i="1"/>
  <c r="CI18" i="1"/>
  <c r="EH21" i="1"/>
  <c r="CJ41" i="1"/>
  <c r="CK41" i="1"/>
  <c r="CJ44" i="1"/>
  <c r="CK44" i="1"/>
  <c r="CH56" i="1"/>
  <c r="CI56" i="1"/>
  <c r="CZ17" i="1"/>
  <c r="DB17" i="1" s="1"/>
  <c r="CK33" i="1"/>
  <c r="CJ33" i="1"/>
  <c r="EQ19" i="1"/>
  <c r="EI41" i="1"/>
  <c r="CH51" i="1"/>
  <c r="CI51" i="1"/>
  <c r="CH60" i="1"/>
  <c r="CI60" i="1"/>
  <c r="EI43" i="1"/>
  <c r="CH41" i="1"/>
  <c r="CI41" i="1"/>
  <c r="FU31" i="1"/>
  <c r="EI36" i="1"/>
  <c r="EI63" i="1"/>
  <c r="IE62" i="1"/>
  <c r="IR62" i="1" s="1"/>
  <c r="HY62" i="1"/>
  <c r="IL62" i="1" s="1"/>
  <c r="ID62" i="1"/>
  <c r="IQ62" i="1" s="1"/>
  <c r="IA62" i="1"/>
  <c r="IN62" i="1" s="1"/>
  <c r="HZ62" i="1"/>
  <c r="IM62" i="1" s="1"/>
  <c r="IB62" i="1"/>
  <c r="IO62" i="1" s="1"/>
  <c r="IC62" i="1"/>
  <c r="IP62" i="1" s="1"/>
  <c r="IH62" i="1"/>
  <c r="IU62" i="1" s="1"/>
  <c r="HW62" i="1"/>
  <c r="IF62" i="1"/>
  <c r="IS62" i="1" s="1"/>
  <c r="IG62" i="1"/>
  <c r="IT62" i="1" s="1"/>
  <c r="HX62" i="1"/>
  <c r="IK62" i="1" s="1"/>
  <c r="II53" i="1"/>
  <c r="AZ53" i="1" s="1"/>
  <c r="IJ53" i="1"/>
  <c r="IV53" i="1" s="1"/>
  <c r="AW53" i="1" s="1"/>
  <c r="CG30" i="1"/>
  <c r="CF31" i="1"/>
  <c r="CG29" i="1"/>
  <c r="CF30" i="1"/>
  <c r="CJ22" i="1"/>
  <c r="CK22" i="1"/>
  <c r="CI49" i="1"/>
  <c r="CH49" i="1"/>
  <c r="EI37" i="1"/>
  <c r="CG21" i="1"/>
  <c r="CF22" i="1"/>
  <c r="CI40" i="1"/>
  <c r="CH40" i="1"/>
  <c r="CK55" i="1"/>
  <c r="CJ55" i="1"/>
  <c r="IJ58" i="1"/>
  <c r="IV58" i="1" s="1"/>
  <c r="AW58" i="1" s="1"/>
  <c r="II58" i="1"/>
  <c r="AZ58" i="1" s="1"/>
  <c r="II57" i="1"/>
  <c r="AZ57" i="1" s="1"/>
  <c r="IJ57" i="1"/>
  <c r="IV57" i="1" s="1"/>
  <c r="AW57" i="1" s="1"/>
  <c r="EI60" i="1"/>
  <c r="EI62" i="1"/>
  <c r="IJ52" i="1"/>
  <c r="IV52" i="1" s="1"/>
  <c r="AW52" i="1" s="1"/>
  <c r="II52" i="1"/>
  <c r="AZ52" i="1" s="1"/>
  <c r="EI54" i="1"/>
  <c r="CK57" i="1"/>
  <c r="CJ57" i="1"/>
  <c r="CI38" i="1"/>
  <c r="CH38" i="1"/>
  <c r="CH63" i="1"/>
  <c r="CI63" i="1"/>
  <c r="CJ60" i="1"/>
  <c r="CK60" i="1"/>
  <c r="CI43" i="1"/>
  <c r="CH43" i="1"/>
  <c r="CH39" i="1"/>
  <c r="CI39" i="1"/>
  <c r="EH31" i="1"/>
  <c r="CI19" i="1"/>
  <c r="CH19" i="1"/>
  <c r="CH45" i="1"/>
  <c r="CI45" i="1"/>
  <c r="CH34" i="1"/>
  <c r="CI34" i="1"/>
  <c r="CJ56" i="1"/>
  <c r="CK56" i="1"/>
  <c r="CH36" i="1"/>
  <c r="CI36" i="1"/>
  <c r="CJ49" i="1"/>
  <c r="CK49" i="1"/>
  <c r="CG20" i="1"/>
  <c r="CF21" i="1"/>
  <c r="EI50" i="1"/>
  <c r="CJ54" i="1"/>
  <c r="CK54" i="1"/>
  <c r="CJ32" i="1"/>
  <c r="CK32" i="1"/>
  <c r="II59" i="1"/>
  <c r="AZ59" i="1" s="1"/>
  <c r="IJ59" i="1"/>
  <c r="IV59" i="1" s="1"/>
  <c r="AW59" i="1" s="1"/>
  <c r="EI23" i="1"/>
  <c r="CZ23" i="1"/>
  <c r="EI32" i="1"/>
  <c r="CH58" i="1"/>
  <c r="CI58" i="1"/>
  <c r="CK40" i="1"/>
  <c r="CJ40" i="1"/>
  <c r="CI35" i="1"/>
  <c r="CH35" i="1"/>
  <c r="CH61" i="1"/>
  <c r="CI61" i="1"/>
  <c r="II64" i="1"/>
  <c r="AZ64" i="1" s="1"/>
  <c r="IJ64" i="1"/>
  <c r="IV64" i="1" s="1"/>
  <c r="CH24" i="1"/>
  <c r="CI24" i="1"/>
  <c r="CZ18" i="1"/>
  <c r="CZ24" i="1"/>
  <c r="EI56" i="1"/>
  <c r="CH54" i="1"/>
  <c r="CI54" i="1"/>
  <c r="CI59" i="1"/>
  <c r="CH59" i="1"/>
  <c r="EI49" i="1"/>
  <c r="GR21" i="1"/>
  <c r="GS20" i="1"/>
  <c r="CJ48" i="1"/>
  <c r="CK48" i="1"/>
  <c r="EG21" i="1"/>
  <c r="II55" i="1"/>
  <c r="AZ55" i="1" s="1"/>
  <c r="IJ55" i="1"/>
  <c r="IV55" i="1" s="1"/>
  <c r="AW55" i="1" s="1"/>
  <c r="CJ39" i="1"/>
  <c r="CK39" i="1"/>
  <c r="CH64" i="1"/>
  <c r="CI64" i="1"/>
  <c r="CZ22" i="1"/>
  <c r="EI18" i="1"/>
  <c r="HW49" i="1"/>
  <c r="IB49" i="1"/>
  <c r="IO49" i="1" s="1"/>
  <c r="IG49" i="1"/>
  <c r="IT49" i="1" s="1"/>
  <c r="IH49" i="1"/>
  <c r="IU49" i="1" s="1"/>
  <c r="IA49" i="1"/>
  <c r="IN49" i="1" s="1"/>
  <c r="IF49" i="1"/>
  <c r="IS49" i="1" s="1"/>
  <c r="HZ49" i="1"/>
  <c r="IM49" i="1" s="1"/>
  <c r="IE49" i="1"/>
  <c r="IR49" i="1" s="1"/>
  <c r="HY49" i="1"/>
  <c r="IL49" i="1" s="1"/>
  <c r="ID49" i="1"/>
  <c r="IQ49" i="1" s="1"/>
  <c r="HX49" i="1"/>
  <c r="IK49" i="1" s="1"/>
  <c r="IC49" i="1"/>
  <c r="IP49" i="1" s="1"/>
  <c r="EI20" i="1" l="1"/>
  <c r="CK42" i="1"/>
  <c r="CH44" i="1"/>
  <c r="CK28" i="1"/>
  <c r="EI19" i="1"/>
  <c r="CI50" i="1"/>
  <c r="CK18" i="1"/>
  <c r="CH29" i="1"/>
  <c r="CJ27" i="1"/>
  <c r="CK19" i="1"/>
  <c r="CH20" i="1"/>
  <c r="CZ27" i="1"/>
  <c r="GX17" i="1"/>
  <c r="CZ28" i="1"/>
  <c r="EI31" i="1"/>
  <c r="II49" i="1"/>
  <c r="AZ49" i="1" s="1"/>
  <c r="IJ49" i="1"/>
  <c r="IV49" i="1" s="1"/>
  <c r="AW49" i="1" s="1"/>
  <c r="CJ21" i="1"/>
  <c r="CK21" i="1"/>
  <c r="CH30" i="1"/>
  <c r="CI30" i="1"/>
  <c r="CK29" i="1"/>
  <c r="CJ29" i="1"/>
  <c r="GW19" i="1"/>
  <c r="GX18" i="1"/>
  <c r="GS21" i="1"/>
  <c r="GR22" i="1"/>
  <c r="CI21" i="1"/>
  <c r="CH21" i="1"/>
  <c r="CH31" i="1"/>
  <c r="CI31" i="1"/>
  <c r="EQ20" i="1"/>
  <c r="CJ31" i="1"/>
  <c r="CK31" i="1"/>
  <c r="EP18" i="1"/>
  <c r="EI21" i="1"/>
  <c r="CJ20" i="1"/>
  <c r="CK20" i="1"/>
  <c r="CI22" i="1"/>
  <c r="CH22" i="1"/>
  <c r="CJ30" i="1"/>
  <c r="CK30" i="1"/>
  <c r="II62" i="1"/>
  <c r="AZ62" i="1" s="1"/>
  <c r="IJ62" i="1"/>
  <c r="IV62" i="1" s="1"/>
  <c r="AW62" i="1" s="1"/>
  <c r="FU32" i="1"/>
  <c r="CH32" i="1"/>
  <c r="CI32" i="1"/>
  <c r="CK65" i="1" l="1"/>
  <c r="CJ65" i="1"/>
  <c r="CH65" i="1"/>
  <c r="CI65" i="1"/>
  <c r="GX19" i="1"/>
  <c r="GW20" i="1"/>
  <c r="FU33" i="1"/>
  <c r="EP19" i="1"/>
  <c r="EQ21" i="1"/>
  <c r="GS22" i="1"/>
  <c r="GR23" i="1"/>
  <c r="CM65" i="1" l="1"/>
  <c r="A6" i="1" s="1"/>
  <c r="A4" i="1" s="1"/>
  <c r="GW21" i="1"/>
  <c r="GX20" i="1"/>
  <c r="EP20" i="1"/>
  <c r="GS23" i="1"/>
  <c r="GR24" i="1"/>
  <c r="EQ22" i="1"/>
  <c r="FU34" i="1"/>
  <c r="CN46" i="1" l="1"/>
  <c r="Z46" i="1" s="1"/>
  <c r="CN60" i="1"/>
  <c r="CO60" i="1" s="1"/>
  <c r="CN56" i="1"/>
  <c r="CO56" i="1" s="1"/>
  <c r="CN15" i="1"/>
  <c r="AA15" i="1" s="1"/>
  <c r="CN48" i="1"/>
  <c r="CO48" i="1" s="1"/>
  <c r="CN54" i="1"/>
  <c r="CO54" i="1" s="1"/>
  <c r="CN57" i="1"/>
  <c r="CO57" i="1" s="1"/>
  <c r="CN39" i="1"/>
  <c r="AA39" i="1" s="1"/>
  <c r="CN59" i="1"/>
  <c r="Z59" i="1" s="1"/>
  <c r="CN53" i="1"/>
  <c r="CO53" i="1" s="1"/>
  <c r="CN52" i="1"/>
  <c r="Z52" i="1" s="1"/>
  <c r="CN47" i="1"/>
  <c r="CO47" i="1" s="1"/>
  <c r="CN41" i="1"/>
  <c r="Z41" i="1" s="1"/>
  <c r="CN45" i="1"/>
  <c r="CO45" i="1" s="1"/>
  <c r="CN30" i="1"/>
  <c r="CO30" i="1" s="1"/>
  <c r="DF30" i="1" s="1"/>
  <c r="CN38" i="1"/>
  <c r="Z38" i="1" s="1"/>
  <c r="CN32" i="1"/>
  <c r="AA32" i="1" s="1"/>
  <c r="CN40" i="1"/>
  <c r="Z40" i="1" s="1"/>
  <c r="CN33" i="1"/>
  <c r="Z33" i="1" s="1"/>
  <c r="CN29" i="1"/>
  <c r="AA29" i="1" s="1"/>
  <c r="CN26" i="1"/>
  <c r="CO26" i="1" s="1"/>
  <c r="FV26" i="1" s="1"/>
  <c r="FW26" i="1" s="1"/>
  <c r="AY26" i="1" s="1"/>
  <c r="CN25" i="1"/>
  <c r="AA25" i="1" s="1"/>
  <c r="CN22" i="1"/>
  <c r="AA22" i="1" s="1"/>
  <c r="CN61" i="1"/>
  <c r="Z61" i="1" s="1"/>
  <c r="CN64" i="1"/>
  <c r="CO64" i="1" s="1"/>
  <c r="GM64" i="1" s="1"/>
  <c r="CN63" i="1"/>
  <c r="AA63" i="1" s="1"/>
  <c r="CN55" i="1"/>
  <c r="Z55" i="1" s="1"/>
  <c r="CN42" i="1"/>
  <c r="Z42" i="1" s="1"/>
  <c r="CN49" i="1"/>
  <c r="AA49" i="1" s="1"/>
  <c r="CN44" i="1"/>
  <c r="AA44" i="1" s="1"/>
  <c r="CN34" i="1"/>
  <c r="CO34" i="1" s="1"/>
  <c r="CN35" i="1"/>
  <c r="CO35" i="1" s="1"/>
  <c r="CN28" i="1"/>
  <c r="AA28" i="1" s="1"/>
  <c r="CN23" i="1"/>
  <c r="Z23" i="1" s="1"/>
  <c r="CN58" i="1"/>
  <c r="CO58" i="1" s="1"/>
  <c r="CN62" i="1"/>
  <c r="CO62" i="1" s="1"/>
  <c r="CN51" i="1"/>
  <c r="Z51" i="1" s="1"/>
  <c r="CN50" i="1"/>
  <c r="AA50" i="1" s="1"/>
  <c r="CN43" i="1"/>
  <c r="Z43" i="1" s="1"/>
  <c r="CN36" i="1"/>
  <c r="CO36" i="1" s="1"/>
  <c r="CN37" i="1"/>
  <c r="Z37" i="1" s="1"/>
  <c r="CN31" i="1"/>
  <c r="Z31" i="1" s="1"/>
  <c r="CN27" i="1"/>
  <c r="AA27" i="1" s="1"/>
  <c r="CN24" i="1"/>
  <c r="AA24" i="1" s="1"/>
  <c r="CN21" i="1"/>
  <c r="Z21" i="1" s="1"/>
  <c r="CN20" i="1"/>
  <c r="Z20" i="1" s="1"/>
  <c r="CN17" i="1"/>
  <c r="CO17" i="1" s="1"/>
  <c r="CN18" i="1"/>
  <c r="AA18" i="1" s="1"/>
  <c r="CN19" i="1"/>
  <c r="CO19" i="1" s="1"/>
  <c r="DB19" i="1" s="1"/>
  <c r="CN16" i="1"/>
  <c r="CO16" i="1" s="1"/>
  <c r="CC5" i="1"/>
  <c r="BI4" i="1"/>
  <c r="X12" i="1"/>
  <c r="AA12" i="1"/>
  <c r="EQ23" i="1"/>
  <c r="GS24" i="1"/>
  <c r="GR25" i="1"/>
  <c r="EP21" i="1"/>
  <c r="FU35" i="1"/>
  <c r="GX21" i="1"/>
  <c r="GW22" i="1"/>
  <c r="AA45" i="1" l="1"/>
  <c r="AA46" i="1"/>
  <c r="CO46" i="1"/>
  <c r="GA46" i="1" s="1"/>
  <c r="AA56" i="1"/>
  <c r="AA53" i="1"/>
  <c r="Z54" i="1"/>
  <c r="AA40" i="1"/>
  <c r="Z53" i="1"/>
  <c r="Z56" i="1"/>
  <c r="CO39" i="1"/>
  <c r="GB39" i="1" s="1"/>
  <c r="Z15" i="1"/>
  <c r="CO50" i="1"/>
  <c r="FZ50" i="1" s="1"/>
  <c r="AA54" i="1"/>
  <c r="Z60" i="1"/>
  <c r="Z45" i="1"/>
  <c r="AA60" i="1"/>
  <c r="CO41" i="1"/>
  <c r="FZ41" i="1" s="1"/>
  <c r="AA48" i="1"/>
  <c r="CO38" i="1"/>
  <c r="GM38" i="1" s="1"/>
  <c r="CO15" i="1"/>
  <c r="GK15" i="1" s="1"/>
  <c r="Z39" i="1"/>
  <c r="AA47" i="1"/>
  <c r="CO52" i="1"/>
  <c r="GL52" i="1" s="1"/>
  <c r="Z48" i="1"/>
  <c r="Z32" i="1"/>
  <c r="Z47" i="1"/>
  <c r="AA42" i="1"/>
  <c r="AA59" i="1"/>
  <c r="AA38" i="1"/>
  <c r="CO59" i="1"/>
  <c r="GA59" i="1" s="1"/>
  <c r="CO32" i="1"/>
  <c r="GB32" i="1" s="1"/>
  <c r="AA41" i="1"/>
  <c r="Z30" i="1"/>
  <c r="Z57" i="1"/>
  <c r="AA57" i="1"/>
  <c r="AA52" i="1"/>
  <c r="AA30" i="1"/>
  <c r="CO20" i="1"/>
  <c r="CO25" i="1"/>
  <c r="CO40" i="1"/>
  <c r="GL40" i="1" s="1"/>
  <c r="CO31" i="1"/>
  <c r="GC31" i="1" s="1"/>
  <c r="CO43" i="1"/>
  <c r="GL43" i="1" s="1"/>
  <c r="Z22" i="1"/>
  <c r="AA34" i="1"/>
  <c r="AA58" i="1"/>
  <c r="Z34" i="1"/>
  <c r="Z17" i="1"/>
  <c r="AA61" i="1"/>
  <c r="Z29" i="1"/>
  <c r="Z24" i="1"/>
  <c r="CO18" i="1"/>
  <c r="AA35" i="1"/>
  <c r="CO42" i="1"/>
  <c r="GB42" i="1" s="1"/>
  <c r="CO24" i="1"/>
  <c r="Z35" i="1"/>
  <c r="AA55" i="1"/>
  <c r="CO61" i="1"/>
  <c r="GM61" i="1" s="1"/>
  <c r="Z58" i="1"/>
  <c r="CO29" i="1"/>
  <c r="Z62" i="1"/>
  <c r="Z18" i="1"/>
  <c r="AA33" i="1"/>
  <c r="AA62" i="1"/>
  <c r="CO55" i="1"/>
  <c r="GM55" i="1" s="1"/>
  <c r="AA43" i="1"/>
  <c r="CO28" i="1"/>
  <c r="CO21" i="1"/>
  <c r="Z26" i="1"/>
  <c r="AA16" i="1"/>
  <c r="Z16" i="1"/>
  <c r="Z25" i="1"/>
  <c r="CO23" i="1"/>
  <c r="AA20" i="1"/>
  <c r="CO49" i="1"/>
  <c r="GM49" i="1" s="1"/>
  <c r="CO22" i="1"/>
  <c r="CO33" i="1"/>
  <c r="GB33" i="1" s="1"/>
  <c r="FZ64" i="1"/>
  <c r="AA36" i="1"/>
  <c r="Z49" i="1"/>
  <c r="GD64" i="1"/>
  <c r="GE64" i="1" s="1"/>
  <c r="AA26" i="1"/>
  <c r="GC64" i="1"/>
  <c r="GL64" i="1"/>
  <c r="GO64" i="1" s="1"/>
  <c r="Z36" i="1"/>
  <c r="Z19" i="1"/>
  <c r="CO51" i="1"/>
  <c r="GM51" i="1" s="1"/>
  <c r="AA19" i="1"/>
  <c r="AA21" i="1"/>
  <c r="CO37" i="1"/>
  <c r="GL37" i="1" s="1"/>
  <c r="GA64" i="1"/>
  <c r="GK64" i="1"/>
  <c r="AA51" i="1"/>
  <c r="Z28" i="1"/>
  <c r="GB64" i="1"/>
  <c r="AA37" i="1"/>
  <c r="CO27" i="1"/>
  <c r="CO44" i="1"/>
  <c r="GA44" i="1" s="1"/>
  <c r="CO63" i="1"/>
  <c r="GD63" i="1" s="1"/>
  <c r="AA31" i="1"/>
  <c r="Z50" i="1"/>
  <c r="AA23" i="1"/>
  <c r="Z44" i="1"/>
  <c r="Z63" i="1"/>
  <c r="Z27" i="1"/>
  <c r="AA17" i="1"/>
  <c r="GN64" i="1"/>
  <c r="GL58" i="1"/>
  <c r="GK58" i="1"/>
  <c r="GM58" i="1"/>
  <c r="GC58" i="1"/>
  <c r="FZ58" i="1"/>
  <c r="GD58" i="1"/>
  <c r="GA58" i="1"/>
  <c r="GB58" i="1"/>
  <c r="GM45" i="1"/>
  <c r="GK45" i="1"/>
  <c r="GL45" i="1"/>
  <c r="GB45" i="1"/>
  <c r="GD45" i="1"/>
  <c r="GC45" i="1"/>
  <c r="GA45" i="1"/>
  <c r="FZ45" i="1"/>
  <c r="DA19" i="1"/>
  <c r="GM19" i="1"/>
  <c r="EJ19" i="1"/>
  <c r="GK19" i="1"/>
  <c r="GL19" i="1"/>
  <c r="GB19" i="1"/>
  <c r="GC19" i="1"/>
  <c r="FZ19" i="1"/>
  <c r="GA19" i="1"/>
  <c r="GD19" i="1"/>
  <c r="GM30" i="1"/>
  <c r="GK30" i="1"/>
  <c r="GL30" i="1"/>
  <c r="GA30" i="1"/>
  <c r="GB30" i="1"/>
  <c r="FZ30" i="1"/>
  <c r="GC30" i="1"/>
  <c r="GD30" i="1"/>
  <c r="FV30" i="1"/>
  <c r="FW30" i="1" s="1"/>
  <c r="AY30" i="1" s="1"/>
  <c r="GB54" i="1"/>
  <c r="FZ54" i="1"/>
  <c r="GL54" i="1"/>
  <c r="GC54" i="1"/>
  <c r="GD54" i="1"/>
  <c r="GK54" i="1"/>
  <c r="GA54" i="1"/>
  <c r="GM54" i="1"/>
  <c r="EQ24" i="1"/>
  <c r="GK36" i="1"/>
  <c r="GL36" i="1"/>
  <c r="GM36" i="1"/>
  <c r="GD36" i="1"/>
  <c r="GA36" i="1"/>
  <c r="FZ36" i="1"/>
  <c r="GC36" i="1"/>
  <c r="GB36" i="1"/>
  <c r="FU36" i="1"/>
  <c r="FV35" i="1"/>
  <c r="FW35" i="1" s="1"/>
  <c r="AY35" i="1" s="1"/>
  <c r="GK35" i="1"/>
  <c r="GM35" i="1"/>
  <c r="GL35" i="1"/>
  <c r="GD35" i="1"/>
  <c r="FZ35" i="1"/>
  <c r="GA35" i="1"/>
  <c r="GB35" i="1"/>
  <c r="GC35" i="1"/>
  <c r="GB56" i="1"/>
  <c r="FZ56" i="1"/>
  <c r="GD56" i="1"/>
  <c r="GL56" i="1"/>
  <c r="GM56" i="1"/>
  <c r="GA56" i="1"/>
  <c r="GK56" i="1"/>
  <c r="GC56" i="1"/>
  <c r="EP22" i="1"/>
  <c r="GM47" i="1"/>
  <c r="GL47" i="1"/>
  <c r="GK47" i="1"/>
  <c r="GD47" i="1"/>
  <c r="FZ47" i="1"/>
  <c r="GB47" i="1"/>
  <c r="GA47" i="1"/>
  <c r="GC47" i="1"/>
  <c r="GX22" i="1"/>
  <c r="GW23" i="1"/>
  <c r="GM53" i="1"/>
  <c r="GL53" i="1"/>
  <c r="GK53" i="1"/>
  <c r="GB53" i="1"/>
  <c r="GC53" i="1"/>
  <c r="FZ53" i="1"/>
  <c r="GA53" i="1"/>
  <c r="GD53" i="1"/>
  <c r="GK17" i="1"/>
  <c r="GM17" i="1"/>
  <c r="EJ17" i="1"/>
  <c r="GL17" i="1"/>
  <c r="DA17" i="1"/>
  <c r="GB17" i="1"/>
  <c r="FZ17" i="1"/>
  <c r="GA17" i="1"/>
  <c r="GC17" i="1"/>
  <c r="GD17" i="1"/>
  <c r="GM26" i="1"/>
  <c r="GL26" i="1"/>
  <c r="GK26" i="1"/>
  <c r="GC26" i="1"/>
  <c r="FZ26" i="1"/>
  <c r="GA26" i="1"/>
  <c r="GB26" i="1"/>
  <c r="DA26" i="1"/>
  <c r="EJ26" i="1"/>
  <c r="GD26" i="1"/>
  <c r="DB26" i="1"/>
  <c r="GA34" i="1"/>
  <c r="GL34" i="1"/>
  <c r="GB34" i="1"/>
  <c r="GD34" i="1"/>
  <c r="GK34" i="1"/>
  <c r="GC34" i="1"/>
  <c r="FZ34" i="1"/>
  <c r="GM34" i="1"/>
  <c r="EJ16" i="1"/>
  <c r="DA16" i="1"/>
  <c r="GL16" i="1"/>
  <c r="GM16" i="1"/>
  <c r="GK16" i="1"/>
  <c r="GB16" i="1"/>
  <c r="FZ16" i="1"/>
  <c r="GC16" i="1"/>
  <c r="GD16" i="1"/>
  <c r="GA16" i="1"/>
  <c r="FV34" i="1"/>
  <c r="FW34" i="1" s="1"/>
  <c r="AY34" i="1" s="1"/>
  <c r="EJ25" i="1"/>
  <c r="GK62" i="1"/>
  <c r="GL62" i="1"/>
  <c r="GM62" i="1"/>
  <c r="GD62" i="1"/>
  <c r="FZ62" i="1"/>
  <c r="GC62" i="1"/>
  <c r="GA62" i="1"/>
  <c r="GB62" i="1"/>
  <c r="GS25" i="1"/>
  <c r="GR26" i="1"/>
  <c r="GM57" i="1"/>
  <c r="GL57" i="1"/>
  <c r="GK57" i="1"/>
  <c r="GB57" i="1"/>
  <c r="GA57" i="1"/>
  <c r="FZ57" i="1"/>
  <c r="GC57" i="1"/>
  <c r="GD57" i="1"/>
  <c r="GK48" i="1"/>
  <c r="GA48" i="1"/>
  <c r="FZ48" i="1"/>
  <c r="GD48" i="1"/>
  <c r="GL48" i="1"/>
  <c r="GB48" i="1"/>
  <c r="GC48" i="1"/>
  <c r="GM48" i="1"/>
  <c r="GB60" i="1"/>
  <c r="GA60" i="1"/>
  <c r="GD60" i="1"/>
  <c r="GC60" i="1"/>
  <c r="FZ60" i="1"/>
  <c r="GM60" i="1"/>
  <c r="GK60" i="1"/>
  <c r="GL60" i="1"/>
  <c r="EK21" i="1" l="1"/>
  <c r="FV21" i="1"/>
  <c r="FW21" i="1" s="1"/>
  <c r="AY21" i="1" s="1"/>
  <c r="DF21" i="1"/>
  <c r="GA18" i="1"/>
  <c r="DB18" i="1"/>
  <c r="GM46" i="1"/>
  <c r="GC46" i="1"/>
  <c r="GB46" i="1"/>
  <c r="GL46" i="1"/>
  <c r="FZ46" i="1"/>
  <c r="GK46" i="1"/>
  <c r="GD46" i="1"/>
  <c r="GP64" i="1"/>
  <c r="GQ64" i="1" s="1"/>
  <c r="EK22" i="1"/>
  <c r="FV22" i="1"/>
  <c r="FW22" i="1" s="1"/>
  <c r="AY22" i="1" s="1"/>
  <c r="DF22" i="1"/>
  <c r="GD20" i="1"/>
  <c r="GE20" i="1" s="1"/>
  <c r="DB20" i="1"/>
  <c r="EK23" i="1"/>
  <c r="FV23" i="1"/>
  <c r="FW23" i="1" s="1"/>
  <c r="AY23" i="1" s="1"/>
  <c r="DF23" i="1"/>
  <c r="GL25" i="1"/>
  <c r="EK25" i="1"/>
  <c r="DF25" i="1"/>
  <c r="GA63" i="1"/>
  <c r="GM39" i="1"/>
  <c r="GN39" i="1" s="1"/>
  <c r="GA39" i="1"/>
  <c r="GC39" i="1"/>
  <c r="GD39" i="1"/>
  <c r="GE39" i="1" s="1"/>
  <c r="GK39" i="1"/>
  <c r="FZ39" i="1"/>
  <c r="GL39" i="1"/>
  <c r="GA38" i="1"/>
  <c r="FZ32" i="1"/>
  <c r="GK38" i="1"/>
  <c r="GK32" i="1"/>
  <c r="GC50" i="1"/>
  <c r="GB41" i="1"/>
  <c r="GA41" i="1"/>
  <c r="GD50" i="1"/>
  <c r="GE50" i="1" s="1"/>
  <c r="GM50" i="1"/>
  <c r="GN50" i="1" s="1"/>
  <c r="GK50" i="1"/>
  <c r="GA50" i="1"/>
  <c r="GL50" i="1"/>
  <c r="GB50" i="1"/>
  <c r="GC41" i="1"/>
  <c r="GM41" i="1"/>
  <c r="GN41" i="1" s="1"/>
  <c r="DA24" i="1"/>
  <c r="EK24" i="1"/>
  <c r="FV24" i="1"/>
  <c r="FW24" i="1" s="1"/>
  <c r="AY24" i="1" s="1"/>
  <c r="DF24" i="1"/>
  <c r="GL41" i="1"/>
  <c r="GK41" i="1"/>
  <c r="EJ23" i="1"/>
  <c r="DB23" i="1"/>
  <c r="GD41" i="1"/>
  <c r="GD22" i="1"/>
  <c r="GE22" i="1" s="1"/>
  <c r="DB22" i="1"/>
  <c r="GL21" i="1"/>
  <c r="DB21" i="1"/>
  <c r="GB25" i="1"/>
  <c r="FV25" i="1"/>
  <c r="FW25" i="1" s="1"/>
  <c r="AY25" i="1" s="1"/>
  <c r="FZ29" i="1"/>
  <c r="EK29" i="1"/>
  <c r="DF29" i="1"/>
  <c r="GM28" i="1"/>
  <c r="GN28" i="1" s="1"/>
  <c r="DA28" i="1"/>
  <c r="EJ28" i="1"/>
  <c r="DB28" i="1"/>
  <c r="GM27" i="1"/>
  <c r="GN27" i="1" s="1"/>
  <c r="EJ27" i="1"/>
  <c r="DA27" i="1"/>
  <c r="DB27" i="1"/>
  <c r="GK59" i="1"/>
  <c r="GD59" i="1"/>
  <c r="GE59" i="1" s="1"/>
  <c r="GK20" i="1"/>
  <c r="GC59" i="1"/>
  <c r="GM59" i="1"/>
  <c r="GN59" i="1" s="1"/>
  <c r="GA28" i="1"/>
  <c r="GK43" i="1"/>
  <c r="GL24" i="1"/>
  <c r="GB59" i="1"/>
  <c r="GL59" i="1"/>
  <c r="GK28" i="1"/>
  <c r="DA20" i="1"/>
  <c r="FZ59" i="1"/>
  <c r="GL49" i="1"/>
  <c r="GO49" i="1" s="1"/>
  <c r="GB43" i="1"/>
  <c r="GA24" i="1"/>
  <c r="FZ15" i="1"/>
  <c r="GM15" i="1"/>
  <c r="GN15" i="1" s="1"/>
  <c r="GA52" i="1"/>
  <c r="GC38" i="1"/>
  <c r="FV32" i="1"/>
  <c r="FW32" i="1" s="1"/>
  <c r="AY32" i="1" s="1"/>
  <c r="GL38" i="1"/>
  <c r="FZ52" i="1"/>
  <c r="DA15" i="1"/>
  <c r="DA65" i="1" s="1"/>
  <c r="EJ15" i="1"/>
  <c r="GD55" i="1"/>
  <c r="GE55" i="1" s="1"/>
  <c r="GD52" i="1"/>
  <c r="GE52" i="1" s="1"/>
  <c r="GM52" i="1"/>
  <c r="GA25" i="1"/>
  <c r="GM32" i="1"/>
  <c r="GN32" i="1" s="1"/>
  <c r="GK18" i="1"/>
  <c r="GD38" i="1"/>
  <c r="GE38" i="1" s="1"/>
  <c r="GB38" i="1"/>
  <c r="GC52" i="1"/>
  <c r="GK52" i="1"/>
  <c r="FZ25" i="1"/>
  <c r="GL32" i="1"/>
  <c r="FZ38" i="1"/>
  <c r="GB52" i="1"/>
  <c r="GC15" i="1"/>
  <c r="GL15" i="1"/>
  <c r="GA15" i="1"/>
  <c r="GB15" i="1"/>
  <c r="GD15" i="1"/>
  <c r="GL31" i="1"/>
  <c r="GL42" i="1"/>
  <c r="GC25" i="1"/>
  <c r="GK61" i="1"/>
  <c r="GD32" i="1"/>
  <c r="GE32" i="1" s="1"/>
  <c r="GA32" i="1"/>
  <c r="GK31" i="1"/>
  <c r="GC32" i="1"/>
  <c r="DB25" i="1"/>
  <c r="GM25" i="1"/>
  <c r="GN25" i="1" s="1"/>
  <c r="GD25" i="1"/>
  <c r="GB18" i="1"/>
  <c r="FV29" i="1"/>
  <c r="FW29" i="1" s="1"/>
  <c r="AY29" i="1" s="1"/>
  <c r="GK25" i="1"/>
  <c r="DA25" i="1"/>
  <c r="GD18" i="1"/>
  <c r="GE18" i="1" s="1"/>
  <c r="GB28" i="1"/>
  <c r="GL20" i="1"/>
  <c r="GB20" i="1"/>
  <c r="GK24" i="1"/>
  <c r="GM24" i="1"/>
  <c r="GN24" i="1" s="1"/>
  <c r="GC49" i="1"/>
  <c r="GD28" i="1"/>
  <c r="GD43" i="1"/>
  <c r="GE43" i="1" s="1"/>
  <c r="GA43" i="1"/>
  <c r="FZ49" i="1"/>
  <c r="FZ28" i="1"/>
  <c r="GL28" i="1"/>
  <c r="FZ43" i="1"/>
  <c r="GM43" i="1"/>
  <c r="EJ20" i="1"/>
  <c r="GC20" i="1"/>
  <c r="DB24" i="1"/>
  <c r="EJ24" i="1"/>
  <c r="GB49" i="1"/>
  <c r="FV28" i="1"/>
  <c r="FW28" i="1" s="1"/>
  <c r="AY28" i="1" s="1"/>
  <c r="GC28" i="1"/>
  <c r="GC43" i="1"/>
  <c r="FZ51" i="1"/>
  <c r="GA20" i="1"/>
  <c r="FZ20" i="1"/>
  <c r="GD24" i="1"/>
  <c r="GE24" i="1" s="1"/>
  <c r="GB24" i="1"/>
  <c r="FZ55" i="1"/>
  <c r="GD40" i="1"/>
  <c r="GE40" i="1" s="1"/>
  <c r="GK40" i="1"/>
  <c r="GB31" i="1"/>
  <c r="FV31" i="1"/>
  <c r="FW31" i="1" s="1"/>
  <c r="AY31" i="1" s="1"/>
  <c r="GD31" i="1"/>
  <c r="GF31" i="1" s="1"/>
  <c r="GM31" i="1"/>
  <c r="GN31" i="1" s="1"/>
  <c r="GA31" i="1"/>
  <c r="FZ31" i="1"/>
  <c r="GA61" i="1"/>
  <c r="GD23" i="1"/>
  <c r="GE23" i="1" s="1"/>
  <c r="GB40" i="1"/>
  <c r="GC40" i="1"/>
  <c r="GB51" i="1"/>
  <c r="GA55" i="1"/>
  <c r="GK55" i="1"/>
  <c r="GM20" i="1"/>
  <c r="GN20" i="1" s="1"/>
  <c r="FZ24" i="1"/>
  <c r="GC24" i="1"/>
  <c r="GB23" i="1"/>
  <c r="GA40" i="1"/>
  <c r="GM40" i="1"/>
  <c r="GN40" i="1" s="1"/>
  <c r="GC55" i="1"/>
  <c r="GF55" i="1" s="1"/>
  <c r="GL55" i="1"/>
  <c r="GM33" i="1"/>
  <c r="GN33" i="1" s="1"/>
  <c r="FZ40" i="1"/>
  <c r="GB55" i="1"/>
  <c r="GL61" i="1"/>
  <c r="GO61" i="1" s="1"/>
  <c r="GA42" i="1"/>
  <c r="GB61" i="1"/>
  <c r="GD42" i="1"/>
  <c r="GE42" i="1" s="1"/>
  <c r="GK42" i="1"/>
  <c r="FZ18" i="1"/>
  <c r="GC18" i="1"/>
  <c r="GD29" i="1"/>
  <c r="GE29" i="1" s="1"/>
  <c r="DA18" i="1"/>
  <c r="EJ18" i="1"/>
  <c r="GK29" i="1"/>
  <c r="GB21" i="1"/>
  <c r="EJ22" i="1"/>
  <c r="GM29" i="1"/>
  <c r="GN29" i="1" s="1"/>
  <c r="GA21" i="1"/>
  <c r="GM18" i="1"/>
  <c r="GN18" i="1" s="1"/>
  <c r="GL18" i="1"/>
  <c r="GC29" i="1"/>
  <c r="EJ21" i="1"/>
  <c r="GL22" i="1"/>
  <c r="FZ22" i="1"/>
  <c r="GK22" i="1"/>
  <c r="GC21" i="1"/>
  <c r="GM21" i="1"/>
  <c r="GB22" i="1"/>
  <c r="GC61" i="1"/>
  <c r="FZ61" i="1"/>
  <c r="GA29" i="1"/>
  <c r="GL29" i="1"/>
  <c r="GC42" i="1"/>
  <c r="GM42" i="1"/>
  <c r="FZ21" i="1"/>
  <c r="DA21" i="1"/>
  <c r="GD21" i="1"/>
  <c r="GE21" i="1" s="1"/>
  <c r="GC22" i="1"/>
  <c r="GA22" i="1"/>
  <c r="GM22" i="1"/>
  <c r="GN22" i="1" s="1"/>
  <c r="GD61" i="1"/>
  <c r="GE61" i="1" s="1"/>
  <c r="GB29" i="1"/>
  <c r="FZ42" i="1"/>
  <c r="GK21" i="1"/>
  <c r="DA22" i="1"/>
  <c r="GA49" i="1"/>
  <c r="GK49" i="1"/>
  <c r="GP49" i="1" s="1"/>
  <c r="GC51" i="1"/>
  <c r="GK51" i="1"/>
  <c r="GD49" i="1"/>
  <c r="GE49" i="1" s="1"/>
  <c r="GD51" i="1"/>
  <c r="GE51" i="1" s="1"/>
  <c r="GL51" i="1"/>
  <c r="GO51" i="1" s="1"/>
  <c r="GB63" i="1"/>
  <c r="GA51" i="1"/>
  <c r="GC63" i="1"/>
  <c r="GF63" i="1" s="1"/>
  <c r="GC23" i="1"/>
  <c r="GM23" i="1"/>
  <c r="GN23" i="1" s="1"/>
  <c r="GF64" i="1"/>
  <c r="EK27" i="1"/>
  <c r="GA23" i="1"/>
  <c r="FZ23" i="1"/>
  <c r="DA23" i="1"/>
  <c r="GK27" i="1"/>
  <c r="FZ33" i="1"/>
  <c r="GK23" i="1"/>
  <c r="GL23" i="1"/>
  <c r="FV33" i="1"/>
  <c r="FW33" i="1" s="1"/>
  <c r="AY33" i="1" s="1"/>
  <c r="GL33" i="1"/>
  <c r="FV27" i="1"/>
  <c r="FW27" i="1" s="1"/>
  <c r="AY27" i="1" s="1"/>
  <c r="GB27" i="1"/>
  <c r="GC33" i="1"/>
  <c r="GK33" i="1"/>
  <c r="GG64" i="1"/>
  <c r="GL27" i="1"/>
  <c r="GA33" i="1"/>
  <c r="GD27" i="1"/>
  <c r="GE27" i="1" s="1"/>
  <c r="GD33" i="1"/>
  <c r="GI64" i="1"/>
  <c r="GM37" i="1"/>
  <c r="GO37" i="1" s="1"/>
  <c r="GA27" i="1"/>
  <c r="GC27" i="1"/>
  <c r="GH64" i="1"/>
  <c r="GD37" i="1"/>
  <c r="GE37" i="1" s="1"/>
  <c r="FZ27" i="1"/>
  <c r="GK63" i="1"/>
  <c r="GM63" i="1"/>
  <c r="GN63" i="1" s="1"/>
  <c r="GL63" i="1"/>
  <c r="FZ63" i="1"/>
  <c r="GK44" i="1"/>
  <c r="FZ44" i="1"/>
  <c r="GB37" i="1"/>
  <c r="GA37" i="1"/>
  <c r="GM44" i="1"/>
  <c r="GC44" i="1"/>
  <c r="GC37" i="1"/>
  <c r="FZ37" i="1"/>
  <c r="GL44" i="1"/>
  <c r="GD44" i="1"/>
  <c r="GK37" i="1"/>
  <c r="GB44" i="1"/>
  <c r="GO34" i="1"/>
  <c r="GN34" i="1"/>
  <c r="GP34" i="1"/>
  <c r="GG34" i="1"/>
  <c r="GE34" i="1"/>
  <c r="GI34" i="1"/>
  <c r="GF34" i="1"/>
  <c r="GH34" i="1"/>
  <c r="GP19" i="1"/>
  <c r="GN19" i="1"/>
  <c r="GO19" i="1"/>
  <c r="GP62" i="1"/>
  <c r="GN62" i="1"/>
  <c r="GO62" i="1"/>
  <c r="GF17" i="1"/>
  <c r="GG17" i="1"/>
  <c r="GH17" i="1"/>
  <c r="GI17" i="1"/>
  <c r="GE17" i="1"/>
  <c r="GN17" i="1"/>
  <c r="GO17" i="1"/>
  <c r="GP17" i="1"/>
  <c r="GW24" i="1"/>
  <c r="GX23" i="1"/>
  <c r="GO56" i="1"/>
  <c r="GN56" i="1"/>
  <c r="GP56" i="1"/>
  <c r="GO54" i="1"/>
  <c r="GN54" i="1"/>
  <c r="GP54" i="1"/>
  <c r="GP30" i="1"/>
  <c r="GN30" i="1"/>
  <c r="GO30" i="1"/>
  <c r="GN38" i="1"/>
  <c r="GN51" i="1"/>
  <c r="GG45" i="1"/>
  <c r="GH45" i="1"/>
  <c r="GF45" i="1"/>
  <c r="GE45" i="1"/>
  <c r="GI45" i="1"/>
  <c r="GO45" i="1"/>
  <c r="GP45" i="1"/>
  <c r="GN45" i="1"/>
  <c r="GN55" i="1"/>
  <c r="GH62" i="1"/>
  <c r="GE62" i="1"/>
  <c r="GI62" i="1"/>
  <c r="GF62" i="1"/>
  <c r="GG62" i="1"/>
  <c r="EP23" i="1"/>
  <c r="GG54" i="1"/>
  <c r="GE54" i="1"/>
  <c r="GI54" i="1"/>
  <c r="GF54" i="1"/>
  <c r="GH54" i="1"/>
  <c r="GE63" i="1"/>
  <c r="GF60" i="1"/>
  <c r="GG60" i="1"/>
  <c r="GH60" i="1"/>
  <c r="GI60" i="1"/>
  <c r="GE60" i="1"/>
  <c r="GS26" i="1"/>
  <c r="GR27" i="1"/>
  <c r="GN61" i="1"/>
  <c r="GN49" i="1"/>
  <c r="GG26" i="1"/>
  <c r="GE26" i="1"/>
  <c r="GI26" i="1"/>
  <c r="GH26" i="1"/>
  <c r="GF26" i="1"/>
  <c r="GP53" i="1"/>
  <c r="GN53" i="1"/>
  <c r="GO53" i="1"/>
  <c r="GN47" i="1"/>
  <c r="GO47" i="1"/>
  <c r="GP47" i="1"/>
  <c r="GF35" i="1"/>
  <c r="GH35" i="1"/>
  <c r="GE35" i="1"/>
  <c r="GG35" i="1"/>
  <c r="GI35" i="1"/>
  <c r="GE36" i="1"/>
  <c r="GI36" i="1"/>
  <c r="GG36" i="1"/>
  <c r="GF36" i="1"/>
  <c r="GH36" i="1"/>
  <c r="GH30" i="1"/>
  <c r="GE30" i="1"/>
  <c r="GI30" i="1"/>
  <c r="GF30" i="1"/>
  <c r="GG30" i="1"/>
  <c r="GN46" i="1"/>
  <c r="GO58" i="1"/>
  <c r="GN58" i="1"/>
  <c r="GP58" i="1"/>
  <c r="GP16" i="1"/>
  <c r="GO16" i="1"/>
  <c r="GN16" i="1"/>
  <c r="GN35" i="1"/>
  <c r="GP35" i="1"/>
  <c r="GO35" i="1"/>
  <c r="GH19" i="1"/>
  <c r="GG19" i="1"/>
  <c r="GI19" i="1"/>
  <c r="GF19" i="1"/>
  <c r="GE19" i="1"/>
  <c r="GP57" i="1"/>
  <c r="GN57" i="1"/>
  <c r="GO57" i="1"/>
  <c r="GN60" i="1"/>
  <c r="GO60" i="1"/>
  <c r="GP60" i="1"/>
  <c r="GN48" i="1"/>
  <c r="GO48" i="1"/>
  <c r="GP48" i="1"/>
  <c r="GE48" i="1"/>
  <c r="GI48" i="1"/>
  <c r="GF48" i="1"/>
  <c r="GG48" i="1"/>
  <c r="GH48" i="1"/>
  <c r="GH57" i="1"/>
  <c r="GF57" i="1"/>
  <c r="GG57" i="1"/>
  <c r="GI57" i="1"/>
  <c r="GE57" i="1"/>
  <c r="GH16" i="1"/>
  <c r="GE16" i="1"/>
  <c r="GF16" i="1"/>
  <c r="GI16" i="1"/>
  <c r="GG16" i="1"/>
  <c r="GO26" i="1"/>
  <c r="GP26" i="1"/>
  <c r="GN26" i="1"/>
  <c r="GH53" i="1"/>
  <c r="GF53" i="1"/>
  <c r="GE53" i="1"/>
  <c r="GI53" i="1"/>
  <c r="GG53" i="1"/>
  <c r="GF47" i="1"/>
  <c r="GG47" i="1"/>
  <c r="GH47" i="1"/>
  <c r="GE47" i="1"/>
  <c r="GI47" i="1"/>
  <c r="GE56" i="1"/>
  <c r="GI56" i="1"/>
  <c r="GG56" i="1"/>
  <c r="GF56" i="1"/>
  <c r="GH56" i="1"/>
  <c r="FU37" i="1"/>
  <c r="FV36" i="1"/>
  <c r="FW36" i="1" s="1"/>
  <c r="AY36" i="1" s="1"/>
  <c r="GO36" i="1"/>
  <c r="GP36" i="1"/>
  <c r="GN36" i="1"/>
  <c r="EQ25" i="1"/>
  <c r="GG58" i="1"/>
  <c r="GE58" i="1"/>
  <c r="GI58" i="1"/>
  <c r="GF58" i="1"/>
  <c r="GH58" i="1"/>
  <c r="GO46" i="1" l="1"/>
  <c r="GF20" i="1"/>
  <c r="GP46" i="1"/>
  <c r="GH46" i="1"/>
  <c r="GI46" i="1"/>
  <c r="GG46" i="1"/>
  <c r="GF46" i="1"/>
  <c r="GE46" i="1"/>
  <c r="GF25" i="1"/>
  <c r="GP37" i="1"/>
  <c r="GO21" i="1"/>
  <c r="GO27" i="1"/>
  <c r="GP55" i="1"/>
  <c r="GF15" i="1"/>
  <c r="GO39" i="1"/>
  <c r="GP39" i="1"/>
  <c r="GH39" i="1"/>
  <c r="GF39" i="1"/>
  <c r="GG39" i="1"/>
  <c r="GI39" i="1"/>
  <c r="GP38" i="1"/>
  <c r="GO50" i="1"/>
  <c r="GF50" i="1"/>
  <c r="GG50" i="1"/>
  <c r="GF22" i="1"/>
  <c r="GH50" i="1"/>
  <c r="GP59" i="1"/>
  <c r="GO28" i="1"/>
  <c r="GO59" i="1"/>
  <c r="GO38" i="1"/>
  <c r="GI59" i="1"/>
  <c r="GI50" i="1"/>
  <c r="GG41" i="1"/>
  <c r="GO41" i="1"/>
  <c r="GP50" i="1"/>
  <c r="DF65" i="1"/>
  <c r="GP41" i="1"/>
  <c r="GI41" i="1"/>
  <c r="GH41" i="1"/>
  <c r="GF59" i="1"/>
  <c r="EK65" i="1"/>
  <c r="BZ6" i="1" s="1"/>
  <c r="O13" i="1" s="1"/>
  <c r="GE41" i="1"/>
  <c r="GF41" i="1"/>
  <c r="DB65" i="1"/>
  <c r="GG59" i="1"/>
  <c r="GH59" i="1"/>
  <c r="GH38" i="1"/>
  <c r="GG28" i="1"/>
  <c r="GO15" i="1"/>
  <c r="GE28" i="1"/>
  <c r="GP43" i="1"/>
  <c r="GP52" i="1"/>
  <c r="GO52" i="1"/>
  <c r="GG15" i="1"/>
  <c r="GI52" i="1"/>
  <c r="GF38" i="1"/>
  <c r="GO55" i="1"/>
  <c r="GE15" i="1"/>
  <c r="GN52" i="1"/>
  <c r="GF32" i="1"/>
  <c r="GG38" i="1"/>
  <c r="GE25" i="1"/>
  <c r="GG25" i="1"/>
  <c r="GI15" i="1"/>
  <c r="GG52" i="1"/>
  <c r="GI28" i="1"/>
  <c r="GH25" i="1"/>
  <c r="GI25" i="1"/>
  <c r="GI38" i="1"/>
  <c r="GO32" i="1"/>
  <c r="GO24" i="1"/>
  <c r="GP15" i="1"/>
  <c r="GO25" i="1"/>
  <c r="GF52" i="1"/>
  <c r="GH55" i="1"/>
  <c r="GN43" i="1"/>
  <c r="GH52" i="1"/>
  <c r="GH15" i="1"/>
  <c r="GP32" i="1"/>
  <c r="GH28" i="1"/>
  <c r="GH32" i="1"/>
  <c r="GG20" i="1"/>
  <c r="GO31" i="1"/>
  <c r="GF28" i="1"/>
  <c r="GG63" i="1"/>
  <c r="GP24" i="1"/>
  <c r="GG32" i="1"/>
  <c r="GN37" i="1"/>
  <c r="GH31" i="1"/>
  <c r="GP25" i="1"/>
  <c r="GG55" i="1"/>
  <c r="GP31" i="1"/>
  <c r="GG18" i="1"/>
  <c r="GI32" i="1"/>
  <c r="GG24" i="1"/>
  <c r="GP61" i="1"/>
  <c r="GQ61" i="1" s="1"/>
  <c r="GO43" i="1"/>
  <c r="GO42" i="1"/>
  <c r="GH40" i="1"/>
  <c r="GF40" i="1"/>
  <c r="GP20" i="1"/>
  <c r="GG43" i="1"/>
  <c r="GH20" i="1"/>
  <c r="GH18" i="1"/>
  <c r="GI20" i="1"/>
  <c r="GP28" i="1"/>
  <c r="GH43" i="1"/>
  <c r="GF43" i="1"/>
  <c r="GN21" i="1"/>
  <c r="GF24" i="1"/>
  <c r="GO20" i="1"/>
  <c r="GI55" i="1"/>
  <c r="GI43" i="1"/>
  <c r="GH24" i="1"/>
  <c r="GG23" i="1"/>
  <c r="GP40" i="1"/>
  <c r="GG42" i="1"/>
  <c r="GG40" i="1"/>
  <c r="GG61" i="1"/>
  <c r="GI40" i="1"/>
  <c r="GI24" i="1"/>
  <c r="GG31" i="1"/>
  <c r="GI31" i="1"/>
  <c r="GO40" i="1"/>
  <c r="GE31" i="1"/>
  <c r="GI18" i="1"/>
  <c r="GH61" i="1"/>
  <c r="GF21" i="1"/>
  <c r="GF61" i="1"/>
  <c r="GO33" i="1"/>
  <c r="GO29" i="1"/>
  <c r="GG51" i="1"/>
  <c r="EJ65" i="1"/>
  <c r="BZ5" i="1" s="1"/>
  <c r="GO22" i="1"/>
  <c r="GO18" i="1"/>
  <c r="GG21" i="1"/>
  <c r="GI42" i="1"/>
  <c r="GH42" i="1"/>
  <c r="GF42" i="1"/>
  <c r="GH29" i="1"/>
  <c r="GF29" i="1"/>
  <c r="GI22" i="1"/>
  <c r="GP18" i="1"/>
  <c r="GH21" i="1"/>
  <c r="GI29" i="1"/>
  <c r="GF18" i="1"/>
  <c r="GP29" i="1"/>
  <c r="GP22" i="1"/>
  <c r="GF27" i="1"/>
  <c r="GH23" i="1"/>
  <c r="GI21" i="1"/>
  <c r="GP42" i="1"/>
  <c r="GG29" i="1"/>
  <c r="GN42" i="1"/>
  <c r="GH22" i="1"/>
  <c r="GP21" i="1"/>
  <c r="GG22" i="1"/>
  <c r="GP27" i="1"/>
  <c r="GG49" i="1"/>
  <c r="GI61" i="1"/>
  <c r="GI49" i="1"/>
  <c r="GH49" i="1"/>
  <c r="GH51" i="1"/>
  <c r="GH63" i="1"/>
  <c r="GI51" i="1"/>
  <c r="GF51" i="1"/>
  <c r="GF49" i="1"/>
  <c r="GP33" i="1"/>
  <c r="GF23" i="1"/>
  <c r="GH27" i="1"/>
  <c r="GI23" i="1"/>
  <c r="GF33" i="1"/>
  <c r="GP51" i="1"/>
  <c r="GQ51" i="1" s="1"/>
  <c r="GI44" i="1"/>
  <c r="GO23" i="1"/>
  <c r="GI27" i="1"/>
  <c r="GI63" i="1"/>
  <c r="GP23" i="1"/>
  <c r="GG27" i="1"/>
  <c r="GI33" i="1"/>
  <c r="GH33" i="1"/>
  <c r="GJ64" i="1"/>
  <c r="GE33" i="1"/>
  <c r="GG33" i="1"/>
  <c r="GG44" i="1"/>
  <c r="GE44" i="1"/>
  <c r="GF44" i="1"/>
  <c r="GH44" i="1"/>
  <c r="GO63" i="1"/>
  <c r="GP63" i="1"/>
  <c r="GI37" i="1"/>
  <c r="GH37" i="1"/>
  <c r="GG37" i="1"/>
  <c r="GF37" i="1"/>
  <c r="GO44" i="1"/>
  <c r="GP44" i="1"/>
  <c r="GN44" i="1"/>
  <c r="GQ19" i="1"/>
  <c r="GT19" i="1" s="1"/>
  <c r="GU19" i="1" s="1"/>
  <c r="GQ48" i="1"/>
  <c r="GJ57" i="1"/>
  <c r="GQ54" i="1"/>
  <c r="GQ36" i="1"/>
  <c r="GJ47" i="1"/>
  <c r="FV37" i="1"/>
  <c r="FW37" i="1" s="1"/>
  <c r="AY37" i="1" s="1"/>
  <c r="FU38" i="1"/>
  <c r="GQ26" i="1"/>
  <c r="GT26" i="1" s="1"/>
  <c r="GU26" i="1" s="1"/>
  <c r="GJ16" i="1"/>
  <c r="GJ48" i="1"/>
  <c r="GQ35" i="1"/>
  <c r="GJ30" i="1"/>
  <c r="GJ35" i="1"/>
  <c r="GQ53" i="1"/>
  <c r="GQ49" i="1"/>
  <c r="GJ54" i="1"/>
  <c r="EP24" i="1"/>
  <c r="GJ62" i="1"/>
  <c r="GQ45" i="1"/>
  <c r="GJ45" i="1"/>
  <c r="GQ30" i="1"/>
  <c r="GQ62" i="1"/>
  <c r="GQ34" i="1"/>
  <c r="GJ53" i="1"/>
  <c r="GJ19" i="1"/>
  <c r="GJ26" i="1"/>
  <c r="GJ60" i="1"/>
  <c r="GW25" i="1"/>
  <c r="GX24" i="1"/>
  <c r="GQ17" i="1"/>
  <c r="GT17" i="1" s="1"/>
  <c r="GU17" i="1" s="1"/>
  <c r="GJ34" i="1"/>
  <c r="GR28" i="1"/>
  <c r="GS27" i="1"/>
  <c r="EQ26" i="1"/>
  <c r="GQ60" i="1"/>
  <c r="GJ58" i="1"/>
  <c r="GJ56" i="1"/>
  <c r="GQ57" i="1"/>
  <c r="GQ16" i="1"/>
  <c r="GT16" i="1" s="1"/>
  <c r="GU16" i="1" s="1"/>
  <c r="GQ58" i="1"/>
  <c r="GJ36" i="1"/>
  <c r="GQ47" i="1"/>
  <c r="GQ56" i="1"/>
  <c r="GJ17" i="1"/>
  <c r="GQ46" i="1" l="1"/>
  <c r="GJ46" i="1"/>
  <c r="GQ27" i="1"/>
  <c r="GT27" i="1" s="1"/>
  <c r="GU27" i="1" s="1"/>
  <c r="GQ37" i="1"/>
  <c r="GQ55" i="1"/>
  <c r="BZ7" i="1"/>
  <c r="BZ8" i="1" s="1"/>
  <c r="S13" i="1" s="1"/>
  <c r="GQ40" i="1"/>
  <c r="GQ39" i="1"/>
  <c r="GJ39" i="1"/>
  <c r="GQ38" i="1"/>
  <c r="GJ50" i="1"/>
  <c r="GQ50" i="1"/>
  <c r="GQ41" i="1"/>
  <c r="GQ59" i="1"/>
  <c r="GQ28" i="1"/>
  <c r="GJ41" i="1"/>
  <c r="M13" i="1"/>
  <c r="GJ59" i="1"/>
  <c r="GQ15" i="1"/>
  <c r="GT15" i="1" s="1"/>
  <c r="GU15" i="1" s="1"/>
  <c r="GJ15" i="1"/>
  <c r="GJ38" i="1"/>
  <c r="GQ52" i="1"/>
  <c r="GJ25" i="1"/>
  <c r="GJ52" i="1"/>
  <c r="GJ28" i="1"/>
  <c r="GQ32" i="1"/>
  <c r="GQ43" i="1"/>
  <c r="GQ20" i="1"/>
  <c r="GT20" i="1" s="1"/>
  <c r="GU20" i="1" s="1"/>
  <c r="GQ31" i="1"/>
  <c r="GQ25" i="1"/>
  <c r="GT25" i="1" s="1"/>
  <c r="GU25" i="1" s="1"/>
  <c r="GQ24" i="1"/>
  <c r="GT24" i="1" s="1"/>
  <c r="GU24" i="1" s="1"/>
  <c r="GJ18" i="1"/>
  <c r="GJ20" i="1"/>
  <c r="GQ18" i="1"/>
  <c r="GT18" i="1" s="1"/>
  <c r="GU18" i="1" s="1"/>
  <c r="GQ29" i="1"/>
  <c r="GJ40" i="1"/>
  <c r="GJ32" i="1"/>
  <c r="GJ55" i="1"/>
  <c r="GJ43" i="1"/>
  <c r="CD5" i="1"/>
  <c r="CT13" i="1" s="1"/>
  <c r="GJ31" i="1"/>
  <c r="GJ24" i="1"/>
  <c r="GJ61" i="1"/>
  <c r="GQ21" i="1"/>
  <c r="GT21" i="1" s="1"/>
  <c r="GU21" i="1" s="1"/>
  <c r="GJ21" i="1"/>
  <c r="GJ42" i="1"/>
  <c r="GQ22" i="1"/>
  <c r="GT22" i="1" s="1"/>
  <c r="GU22" i="1" s="1"/>
  <c r="GJ22" i="1"/>
  <c r="GQ33" i="1"/>
  <c r="GJ29" i="1"/>
  <c r="GQ42" i="1"/>
  <c r="GQ23" i="1"/>
  <c r="GT23" i="1" s="1"/>
  <c r="GU23" i="1" s="1"/>
  <c r="GJ49" i="1"/>
  <c r="GJ63" i="1"/>
  <c r="GJ23" i="1"/>
  <c r="GJ51" i="1"/>
  <c r="GJ27" i="1"/>
  <c r="GV19" i="1"/>
  <c r="GY19" i="1" s="1"/>
  <c r="GZ19" i="1" s="1"/>
  <c r="HB19" i="1" s="1"/>
  <c r="GJ33" i="1"/>
  <c r="GJ44" i="1"/>
  <c r="GQ44" i="1"/>
  <c r="GJ37" i="1"/>
  <c r="GQ63" i="1"/>
  <c r="GV16" i="1"/>
  <c r="GY16" i="1" s="1"/>
  <c r="GZ16" i="1" s="1"/>
  <c r="HA16" i="1" s="1"/>
  <c r="GV17" i="1"/>
  <c r="GY17" i="1" s="1"/>
  <c r="GZ17" i="1" s="1"/>
  <c r="EQ27" i="1"/>
  <c r="GS28" i="1"/>
  <c r="GR29" i="1"/>
  <c r="EP25" i="1"/>
  <c r="GW26" i="1"/>
  <c r="GX25" i="1"/>
  <c r="GV26" i="1"/>
  <c r="FU39" i="1"/>
  <c r="FV38" i="1"/>
  <c r="FW38" i="1" s="1"/>
  <c r="AY38" i="1" s="1"/>
  <c r="GT28" i="1" l="1"/>
  <c r="GU28" i="1" s="1"/>
  <c r="GV28" i="1" s="1"/>
  <c r="Q13" i="1"/>
  <c r="GV15" i="1"/>
  <c r="GY15" i="1" s="1"/>
  <c r="GZ15" i="1" s="1"/>
  <c r="W15" i="1" s="1"/>
  <c r="GV25" i="1"/>
  <c r="GY25" i="1" s="1"/>
  <c r="GZ25" i="1" s="1"/>
  <c r="HB25" i="1" s="1"/>
  <c r="GV24" i="1"/>
  <c r="GY24" i="1" s="1"/>
  <c r="GZ24" i="1" s="1"/>
  <c r="HB24" i="1" s="1"/>
  <c r="GV20" i="1"/>
  <c r="GY20" i="1" s="1"/>
  <c r="GZ20" i="1" s="1"/>
  <c r="HB20" i="1" s="1"/>
  <c r="GV18" i="1"/>
  <c r="GY18" i="1" s="1"/>
  <c r="GZ18" i="1" s="1"/>
  <c r="HB18" i="1" s="1"/>
  <c r="ER15" i="1"/>
  <c r="ER16" i="1" s="1"/>
  <c r="CJ1" i="1"/>
  <c r="CJ2" i="1" s="1"/>
  <c r="CJ3" i="1" s="1"/>
  <c r="CJ4" i="1" s="1"/>
  <c r="CJ5" i="1" s="1"/>
  <c r="CJ6" i="1" s="1"/>
  <c r="CJ7" i="1" s="1"/>
  <c r="CJ8" i="1" s="1"/>
  <c r="CJ9" i="1" s="1"/>
  <c r="CJ10" i="1" s="1"/>
  <c r="CJ11" i="1" s="1"/>
  <c r="CJ12" i="1" s="1"/>
  <c r="CJ13" i="1" s="1"/>
  <c r="CK1" i="1"/>
  <c r="CK2" i="1" s="1"/>
  <c r="GV22" i="1"/>
  <c r="GY22" i="1" s="1"/>
  <c r="GZ22" i="1" s="1"/>
  <c r="HB22" i="1" s="1"/>
  <c r="GV21" i="1"/>
  <c r="GY21" i="1" s="1"/>
  <c r="GZ21" i="1" s="1"/>
  <c r="HB21" i="1" s="1"/>
  <c r="GV23" i="1"/>
  <c r="GY23" i="1" s="1"/>
  <c r="GZ23" i="1" s="1"/>
  <c r="HB23" i="1" s="1"/>
  <c r="GV27" i="1"/>
  <c r="W19" i="1"/>
  <c r="HA19" i="1"/>
  <c r="W17" i="1"/>
  <c r="HB17" i="1"/>
  <c r="W16" i="1"/>
  <c r="HB16" i="1"/>
  <c r="HD16" i="1" s="1"/>
  <c r="HE16" i="1" s="1"/>
  <c r="HF16" i="1" s="1"/>
  <c r="HA17" i="1"/>
  <c r="GX26" i="1"/>
  <c r="GY26" i="1" s="1"/>
  <c r="GZ26" i="1" s="1"/>
  <c r="HB26" i="1" s="1"/>
  <c r="GW27" i="1"/>
  <c r="EQ28" i="1"/>
  <c r="EP26" i="1"/>
  <c r="CU13" i="1"/>
  <c r="CU12" i="1" s="1"/>
  <c r="CU11" i="1" s="1"/>
  <c r="CU10" i="1" s="1"/>
  <c r="CU9" i="1" s="1"/>
  <c r="CU8" i="1" s="1"/>
  <c r="CU7" i="1" s="1"/>
  <c r="CU6" i="1" s="1"/>
  <c r="CU5" i="1" s="1"/>
  <c r="CU4" i="1" s="1"/>
  <c r="CU3" i="1" s="1"/>
  <c r="CU2" i="1" s="1"/>
  <c r="CU1" i="1" s="1"/>
  <c r="GS29" i="1"/>
  <c r="GT29" i="1" s="1"/>
  <c r="GU29" i="1" s="1"/>
  <c r="GV29" i="1" s="1"/>
  <c r="GR30" i="1"/>
  <c r="FV39" i="1"/>
  <c r="FW39" i="1" s="1"/>
  <c r="AY39" i="1" s="1"/>
  <c r="FU40" i="1"/>
  <c r="HB15" i="1" l="1"/>
  <c r="HD15" i="1" s="1"/>
  <c r="HA15" i="1"/>
  <c r="W18" i="1"/>
  <c r="HA24" i="1"/>
  <c r="W24" i="1"/>
  <c r="W20" i="1"/>
  <c r="HA25" i="1"/>
  <c r="W25" i="1"/>
  <c r="HA20" i="1"/>
  <c r="CM1" i="1"/>
  <c r="HA18" i="1"/>
  <c r="ET15" i="1"/>
  <c r="AX15" i="1" s="1"/>
  <c r="ES15" i="1"/>
  <c r="EU15" i="1" s="1"/>
  <c r="EY15" i="1" s="1"/>
  <c r="EZ15" i="1" s="1"/>
  <c r="W21" i="1"/>
  <c r="HA22" i="1"/>
  <c r="W22" i="1"/>
  <c r="HA21" i="1"/>
  <c r="HA23" i="1"/>
  <c r="W23" i="1"/>
  <c r="HH16" i="1"/>
  <c r="BA16" i="1"/>
  <c r="CV13" i="1"/>
  <c r="CV12" i="1" s="1"/>
  <c r="GW28" i="1"/>
  <c r="GX27" i="1"/>
  <c r="GY27" i="1" s="1"/>
  <c r="GZ27" i="1" s="1"/>
  <c r="HA27" i="1" s="1"/>
  <c r="GR31" i="1"/>
  <c r="GS30" i="1"/>
  <c r="GT30" i="1" s="1"/>
  <c r="GU30" i="1" s="1"/>
  <c r="GV30" i="1" s="1"/>
  <c r="W26" i="1"/>
  <c r="HA26" i="1"/>
  <c r="EQ29" i="1"/>
  <c r="FU41" i="1"/>
  <c r="FV40" i="1"/>
  <c r="FW40" i="1" s="1"/>
  <c r="AY40" i="1" s="1"/>
  <c r="EP27" i="1"/>
  <c r="CM2" i="1"/>
  <c r="CK3" i="1"/>
  <c r="ER17" i="1"/>
  <c r="ES16" i="1"/>
  <c r="ET16" i="1"/>
  <c r="AX16" i="1" s="1"/>
  <c r="IH16" i="1" l="1"/>
  <c r="IU16" i="1" s="1"/>
  <c r="IB16" i="1"/>
  <c r="IO16" i="1" s="1"/>
  <c r="HX16" i="1"/>
  <c r="IK16" i="1" s="1"/>
  <c r="HY16" i="1"/>
  <c r="IL16" i="1" s="1"/>
  <c r="HZ16" i="1"/>
  <c r="IM16" i="1" s="1"/>
  <c r="ID16" i="1"/>
  <c r="IQ16" i="1" s="1"/>
  <c r="IA16" i="1"/>
  <c r="IN16" i="1" s="1"/>
  <c r="IG16" i="1"/>
  <c r="IT16" i="1" s="1"/>
  <c r="IC16" i="1"/>
  <c r="IP16" i="1" s="1"/>
  <c r="IE16" i="1"/>
  <c r="IR16" i="1" s="1"/>
  <c r="IF16" i="1"/>
  <c r="IS16" i="1" s="1"/>
  <c r="HW16" i="1"/>
  <c r="CW13" i="1"/>
  <c r="CO13" i="1" s="1"/>
  <c r="AW13" i="1" s="1"/>
  <c r="FI15" i="1"/>
  <c r="FJ15" i="1" s="1"/>
  <c r="FM15" i="1"/>
  <c r="FN15" i="1" s="1"/>
  <c r="FK15" i="1"/>
  <c r="FL15" i="1" s="1"/>
  <c r="FG15" i="1"/>
  <c r="FH15" i="1" s="1"/>
  <c r="W27" i="1"/>
  <c r="HB27" i="1"/>
  <c r="EW15" i="1"/>
  <c r="EX15" i="1" s="1"/>
  <c r="FE15" i="1"/>
  <c r="FF15" i="1" s="1"/>
  <c r="FC15" i="1"/>
  <c r="FD15" i="1" s="1"/>
  <c r="FA15" i="1"/>
  <c r="FB15" i="1" s="1"/>
  <c r="GX28" i="1"/>
  <c r="GY28" i="1" s="1"/>
  <c r="GZ28" i="1" s="1"/>
  <c r="HA28" i="1" s="1"/>
  <c r="GW29" i="1"/>
  <c r="ER18" i="1"/>
  <c r="ET17" i="1"/>
  <c r="AX17" i="1" s="1"/>
  <c r="CV11" i="1"/>
  <c r="CW12" i="1"/>
  <c r="CO12" i="1" s="1"/>
  <c r="AW12" i="1" s="1"/>
  <c r="GS31" i="1"/>
  <c r="GT31" i="1" s="1"/>
  <c r="GU31" i="1" s="1"/>
  <c r="GV31" i="1" s="1"/>
  <c r="GR32" i="1"/>
  <c r="CK4" i="1"/>
  <c r="CM3" i="1"/>
  <c r="EP28" i="1"/>
  <c r="EQ30" i="1"/>
  <c r="EU16" i="1"/>
  <c r="EY16" i="1" s="1"/>
  <c r="EZ16" i="1" s="1"/>
  <c r="FU42" i="1"/>
  <c r="FV41" i="1"/>
  <c r="FW41" i="1" s="1"/>
  <c r="AY41" i="1" s="1"/>
  <c r="FO15" i="1"/>
  <c r="FP15" i="1" s="1"/>
  <c r="FS15" i="1"/>
  <c r="FT15" i="1" s="1"/>
  <c r="FQ15" i="1"/>
  <c r="FR15" i="1" s="1"/>
  <c r="HD17" i="1" l="1"/>
  <c r="HE17" i="1" s="1"/>
  <c r="HF17" i="1" s="1"/>
  <c r="HH17" i="1" s="1"/>
  <c r="II16" i="1"/>
  <c r="AZ16" i="1" s="1"/>
  <c r="IJ16" i="1"/>
  <c r="IV16" i="1" s="1"/>
  <c r="AW16" i="1" s="1"/>
  <c r="FE16" i="1"/>
  <c r="FF16" i="1" s="1"/>
  <c r="HD18" i="1"/>
  <c r="HE18" i="1" s="1"/>
  <c r="HF18" i="1" s="1"/>
  <c r="FA16" i="1"/>
  <c r="FB16" i="1" s="1"/>
  <c r="FO16" i="1"/>
  <c r="FP16" i="1" s="1"/>
  <c r="FQ16" i="1"/>
  <c r="FR16" i="1" s="1"/>
  <c r="FM16" i="1"/>
  <c r="FN16" i="1" s="1"/>
  <c r="ER19" i="1"/>
  <c r="ET18" i="1"/>
  <c r="EW16" i="1"/>
  <c r="EX16" i="1" s="1"/>
  <c r="FC16" i="1"/>
  <c r="FD16" i="1" s="1"/>
  <c r="FI16" i="1"/>
  <c r="FJ16" i="1" s="1"/>
  <c r="CM4" i="1"/>
  <c r="CK5" i="1"/>
  <c r="CV10" i="1"/>
  <c r="CW11" i="1"/>
  <c r="CO11" i="1" s="1"/>
  <c r="AW11" i="1" s="1"/>
  <c r="GW30" i="1"/>
  <c r="GX29" i="1"/>
  <c r="GY29" i="1" s="1"/>
  <c r="GZ29" i="1" s="1"/>
  <c r="HA29" i="1" s="1"/>
  <c r="W28" i="1"/>
  <c r="HB28" i="1"/>
  <c r="FU43" i="1"/>
  <c r="FV42" i="1"/>
  <c r="FW42" i="1" s="1"/>
  <c r="AY42" i="1" s="1"/>
  <c r="GS32" i="1"/>
  <c r="GT32" i="1" s="1"/>
  <c r="GU32" i="1" s="1"/>
  <c r="GV32" i="1" s="1"/>
  <c r="GR33" i="1"/>
  <c r="FS16" i="1"/>
  <c r="FT16" i="1" s="1"/>
  <c r="FG16" i="1"/>
  <c r="FH16" i="1" s="1"/>
  <c r="FK16" i="1"/>
  <c r="FL16" i="1" s="1"/>
  <c r="EQ31" i="1"/>
  <c r="EP29" i="1"/>
  <c r="BA17" i="1" l="1"/>
  <c r="HD19" i="1"/>
  <c r="HE19" i="1" s="1"/>
  <c r="HF19" i="1" s="1"/>
  <c r="BA18" i="1"/>
  <c r="HH18" i="1"/>
  <c r="IB17" i="1"/>
  <c r="IO17" i="1" s="1"/>
  <c r="IF17" i="1"/>
  <c r="IS17" i="1" s="1"/>
  <c r="IA17" i="1"/>
  <c r="IN17" i="1" s="1"/>
  <c r="IH17" i="1"/>
  <c r="IU17" i="1" s="1"/>
  <c r="IC17" i="1"/>
  <c r="IP17" i="1" s="1"/>
  <c r="IG17" i="1"/>
  <c r="IT17" i="1" s="1"/>
  <c r="HX17" i="1"/>
  <c r="IK17" i="1" s="1"/>
  <c r="IE17" i="1"/>
  <c r="IR17" i="1" s="1"/>
  <c r="ID17" i="1"/>
  <c r="IQ17" i="1" s="1"/>
  <c r="HY17" i="1"/>
  <c r="IL17" i="1" s="1"/>
  <c r="HZ17" i="1"/>
  <c r="IM17" i="1" s="1"/>
  <c r="GR34" i="1"/>
  <c r="GS33" i="1"/>
  <c r="GT33" i="1" s="1"/>
  <c r="GU33" i="1" s="1"/>
  <c r="GV33" i="1" s="1"/>
  <c r="EQ32" i="1"/>
  <c r="CV9" i="1"/>
  <c r="CW10" i="1"/>
  <c r="CO10" i="1" s="1"/>
  <c r="AW10" i="1" s="1"/>
  <c r="AX18" i="1"/>
  <c r="ER20" i="1"/>
  <c r="ET19" i="1"/>
  <c r="AX19" i="1" s="1"/>
  <c r="EP30" i="1"/>
  <c r="GX30" i="1"/>
  <c r="GY30" i="1" s="1"/>
  <c r="GZ30" i="1" s="1"/>
  <c r="HA30" i="1" s="1"/>
  <c r="GW31" i="1"/>
  <c r="FU44" i="1"/>
  <c r="FV43" i="1"/>
  <c r="FW43" i="1" s="1"/>
  <c r="AY43" i="1" s="1"/>
  <c r="W29" i="1"/>
  <c r="HB29" i="1"/>
  <c r="CM5" i="1"/>
  <c r="CK6" i="1"/>
  <c r="HZ18" i="1" l="1"/>
  <c r="IM18" i="1" s="1"/>
  <c r="IG18" i="1"/>
  <c r="IT18" i="1" s="1"/>
  <c r="ID18" i="1"/>
  <c r="IQ18" i="1" s="1"/>
  <c r="IA18" i="1"/>
  <c r="IN18" i="1" s="1"/>
  <c r="HY18" i="1"/>
  <c r="IL18" i="1" s="1"/>
  <c r="IF18" i="1"/>
  <c r="IS18" i="1" s="1"/>
  <c r="IH18" i="1"/>
  <c r="IU18" i="1" s="1"/>
  <c r="IB18" i="1"/>
  <c r="IO18" i="1" s="1"/>
  <c r="IC18" i="1"/>
  <c r="IP18" i="1" s="1"/>
  <c r="IE18" i="1"/>
  <c r="IR18" i="1" s="1"/>
  <c r="BA19" i="1"/>
  <c r="HH19" i="1"/>
  <c r="HD20" i="1"/>
  <c r="HE20" i="1" s="1"/>
  <c r="HF20" i="1" s="1"/>
  <c r="GX31" i="1"/>
  <c r="GY31" i="1" s="1"/>
  <c r="GZ31" i="1" s="1"/>
  <c r="HA31" i="1" s="1"/>
  <c r="GW32" i="1"/>
  <c r="EP31" i="1"/>
  <c r="GS34" i="1"/>
  <c r="GT34" i="1" s="1"/>
  <c r="GU34" i="1" s="1"/>
  <c r="GV34" i="1" s="1"/>
  <c r="GR35" i="1"/>
  <c r="CM6" i="1"/>
  <c r="CK7" i="1"/>
  <c r="W30" i="1"/>
  <c r="HB30" i="1"/>
  <c r="FV44" i="1"/>
  <c r="FW44" i="1" s="1"/>
  <c r="AY44" i="1" s="1"/>
  <c r="FU45" i="1"/>
  <c r="EQ33" i="1"/>
  <c r="ER21" i="1"/>
  <c r="ET20" i="1"/>
  <c r="CV8" i="1"/>
  <c r="CW9" i="1"/>
  <c r="CO9" i="1" s="1"/>
  <c r="AW9" i="1" s="1"/>
  <c r="HH20" i="1" l="1"/>
  <c r="BA20" i="1"/>
  <c r="IF19" i="1"/>
  <c r="IS19" i="1" s="1"/>
  <c r="IE19" i="1"/>
  <c r="IR19" i="1" s="1"/>
  <c r="IB19" i="1"/>
  <c r="IO19" i="1" s="1"/>
  <c r="IA19" i="1"/>
  <c r="IN19" i="1" s="1"/>
  <c r="IG19" i="1"/>
  <c r="IT19" i="1" s="1"/>
  <c r="IC19" i="1"/>
  <c r="IP19" i="1" s="1"/>
  <c r="IH19" i="1"/>
  <c r="IU19" i="1" s="1"/>
  <c r="ID19" i="1"/>
  <c r="IQ19" i="1" s="1"/>
  <c r="HZ19" i="1"/>
  <c r="IM19" i="1" s="1"/>
  <c r="CV7" i="1"/>
  <c r="CW8" i="1"/>
  <c r="CO8" i="1" s="1"/>
  <c r="AW8" i="1" s="1"/>
  <c r="GR36" i="1"/>
  <c r="GS35" i="1"/>
  <c r="GT35" i="1" s="1"/>
  <c r="GU35" i="1" s="1"/>
  <c r="GV35" i="1" s="1"/>
  <c r="EP32" i="1"/>
  <c r="EQ34" i="1"/>
  <c r="FU46" i="1"/>
  <c r="FV45" i="1"/>
  <c r="FW45" i="1" s="1"/>
  <c r="AY45" i="1" s="1"/>
  <c r="GW33" i="1"/>
  <c r="GX32" i="1"/>
  <c r="GY32" i="1" s="1"/>
  <c r="GZ32" i="1" s="1"/>
  <c r="HA32" i="1" s="1"/>
  <c r="AX20" i="1"/>
  <c r="ER22" i="1"/>
  <c r="ET21" i="1"/>
  <c r="AX21" i="1" s="1"/>
  <c r="CK8" i="1"/>
  <c r="CM7" i="1"/>
  <c r="W31" i="1"/>
  <c r="HB31" i="1"/>
  <c r="IE20" i="1" l="1"/>
  <c r="IR20" i="1" s="1"/>
  <c r="ID20" i="1"/>
  <c r="IQ20" i="1" s="1"/>
  <c r="IG20" i="1"/>
  <c r="IT20" i="1" s="1"/>
  <c r="IF20" i="1"/>
  <c r="IS20" i="1" s="1"/>
  <c r="IH20" i="1"/>
  <c r="IU20" i="1" s="1"/>
  <c r="IA20" i="1"/>
  <c r="IN20" i="1" s="1"/>
  <c r="IB20" i="1"/>
  <c r="IO20" i="1" s="1"/>
  <c r="IC20" i="1"/>
  <c r="IP20" i="1" s="1"/>
  <c r="GR37" i="1"/>
  <c r="GS36" i="1"/>
  <c r="GT36" i="1" s="1"/>
  <c r="GU36" i="1" s="1"/>
  <c r="GV36" i="1" s="1"/>
  <c r="ER23" i="1"/>
  <c r="ET22" i="1"/>
  <c r="FV46" i="1"/>
  <c r="FW46" i="1" s="1"/>
  <c r="AY46" i="1" s="1"/>
  <c r="FU47" i="1"/>
  <c r="EQ35" i="1"/>
  <c r="EP33" i="1"/>
  <c r="GX33" i="1"/>
  <c r="GY33" i="1" s="1"/>
  <c r="GZ33" i="1" s="1"/>
  <c r="HA33" i="1" s="1"/>
  <c r="HA65" i="1" s="1"/>
  <c r="HC15" i="1" s="1"/>
  <c r="HC16" i="1" s="1"/>
  <c r="HC17" i="1" s="1"/>
  <c r="HC18" i="1" s="1"/>
  <c r="HC19" i="1" s="1"/>
  <c r="HC20" i="1" s="1"/>
  <c r="HC21" i="1" s="1"/>
  <c r="GW34" i="1"/>
  <c r="CK9" i="1"/>
  <c r="CM8" i="1"/>
  <c r="W32" i="1"/>
  <c r="HB32" i="1"/>
  <c r="CV6" i="1"/>
  <c r="CW7" i="1"/>
  <c r="CO7" i="1" s="1"/>
  <c r="AW7" i="1" s="1"/>
  <c r="HC22" i="1" l="1"/>
  <c r="HC23" i="1" s="1"/>
  <c r="HD21" i="1"/>
  <c r="HE21" i="1" s="1"/>
  <c r="HF21" i="1" s="1"/>
  <c r="HD22" i="1"/>
  <c r="HE22" i="1" s="1"/>
  <c r="HF22" i="1" s="1"/>
  <c r="BA22" i="1" s="1"/>
  <c r="HD23" i="1"/>
  <c r="HE23" i="1" s="1"/>
  <c r="HF23" i="1" s="1"/>
  <c r="HC24" i="1"/>
  <c r="GW35" i="1"/>
  <c r="GX34" i="1"/>
  <c r="GY34" i="1" s="1"/>
  <c r="GZ34" i="1" s="1"/>
  <c r="ER24" i="1"/>
  <c r="ET23" i="1"/>
  <c r="AX23" i="1" s="1"/>
  <c r="W33" i="1"/>
  <c r="HB33" i="1"/>
  <c r="EP34" i="1"/>
  <c r="FU48" i="1"/>
  <c r="FV47" i="1"/>
  <c r="FW47" i="1" s="1"/>
  <c r="AY47" i="1" s="1"/>
  <c r="GS37" i="1"/>
  <c r="GT37" i="1" s="1"/>
  <c r="GU37" i="1" s="1"/>
  <c r="GV37" i="1" s="1"/>
  <c r="GR38" i="1"/>
  <c r="AX22" i="1"/>
  <c r="CW6" i="1"/>
  <c r="CO6" i="1" s="1"/>
  <c r="AW6" i="1" s="1"/>
  <c r="CV5" i="1"/>
  <c r="CM9" i="1"/>
  <c r="CK10" i="1"/>
  <c r="EQ36" i="1"/>
  <c r="HH21" i="1" l="1"/>
  <c r="BA21" i="1"/>
  <c r="HH22" i="1"/>
  <c r="IE22" i="1" s="1"/>
  <c r="IR22" i="1" s="1"/>
  <c r="HC25" i="1"/>
  <c r="HD24" i="1"/>
  <c r="HE24" i="1" s="1"/>
  <c r="HF24" i="1" s="1"/>
  <c r="HH23" i="1"/>
  <c r="BA23" i="1"/>
  <c r="FV48" i="1"/>
  <c r="FW48" i="1" s="1"/>
  <c r="AY48" i="1" s="1"/>
  <c r="FU49" i="1"/>
  <c r="ER25" i="1"/>
  <c r="ET24" i="1"/>
  <c r="AX24" i="1" s="1"/>
  <c r="EQ37" i="1"/>
  <c r="GR39" i="1"/>
  <c r="GS38" i="1"/>
  <c r="GT38" i="1" s="1"/>
  <c r="GU38" i="1" s="1"/>
  <c r="GV38" i="1" s="1"/>
  <c r="W34" i="1"/>
  <c r="HB34" i="1"/>
  <c r="CW5" i="1"/>
  <c r="CO5" i="1" s="1"/>
  <c r="AW5" i="1" s="1"/>
  <c r="CV4" i="1"/>
  <c r="CM10" i="1"/>
  <c r="CK11" i="1"/>
  <c r="EP35" i="1"/>
  <c r="GX35" i="1"/>
  <c r="GY35" i="1" s="1"/>
  <c r="GZ35" i="1" s="1"/>
  <c r="GW36" i="1"/>
  <c r="IB21" i="1" l="1"/>
  <c r="IO21" i="1" s="1"/>
  <c r="IC21" i="1"/>
  <c r="IP21" i="1" s="1"/>
  <c r="IE21" i="1"/>
  <c r="IR21" i="1" s="1"/>
  <c r="IG21" i="1"/>
  <c r="IT21" i="1" s="1"/>
  <c r="IF21" i="1"/>
  <c r="IS21" i="1" s="1"/>
  <c r="IH21" i="1"/>
  <c r="IU21" i="1" s="1"/>
  <c r="ID21" i="1"/>
  <c r="IQ21" i="1" s="1"/>
  <c r="IF22" i="1"/>
  <c r="IS22" i="1" s="1"/>
  <c r="IG22" i="1"/>
  <c r="IT22" i="1" s="1"/>
  <c r="IH22" i="1"/>
  <c r="IU22" i="1" s="1"/>
  <c r="IC22" i="1"/>
  <c r="IP22" i="1" s="1"/>
  <c r="ID22" i="1"/>
  <c r="IQ22" i="1" s="1"/>
  <c r="IG23" i="1"/>
  <c r="IT23" i="1" s="1"/>
  <c r="ID23" i="1"/>
  <c r="IQ23" i="1" s="1"/>
  <c r="IE23" i="1"/>
  <c r="IR23" i="1" s="1"/>
  <c r="IF23" i="1"/>
  <c r="IS23" i="1" s="1"/>
  <c r="IH23" i="1"/>
  <c r="IU23" i="1" s="1"/>
  <c r="BA24" i="1"/>
  <c r="HH24" i="1"/>
  <c r="HD25" i="1"/>
  <c r="HE25" i="1" s="1"/>
  <c r="HF25" i="1" s="1"/>
  <c r="HH25" i="1" s="1"/>
  <c r="HC26" i="1"/>
  <c r="GW37" i="1"/>
  <c r="GX36" i="1"/>
  <c r="GY36" i="1" s="1"/>
  <c r="GZ36" i="1" s="1"/>
  <c r="CM11" i="1"/>
  <c r="CK12" i="1"/>
  <c r="GS39" i="1"/>
  <c r="GT39" i="1" s="1"/>
  <c r="GU39" i="1" s="1"/>
  <c r="GV39" i="1" s="1"/>
  <c r="GR40" i="1"/>
  <c r="EP36" i="1"/>
  <c r="CW4" i="1"/>
  <c r="CO4" i="1" s="1"/>
  <c r="AW4" i="1" s="1"/>
  <c r="CV3" i="1"/>
  <c r="FU50" i="1"/>
  <c r="FV49" i="1"/>
  <c r="FW49" i="1" s="1"/>
  <c r="AY49" i="1" s="1"/>
  <c r="W35" i="1"/>
  <c r="HB35" i="1"/>
  <c r="EQ38" i="1"/>
  <c r="ER26" i="1"/>
  <c r="ET25" i="1"/>
  <c r="AX25" i="1" s="1"/>
  <c r="BA25" i="1" l="1"/>
  <c r="HC27" i="1"/>
  <c r="HD26" i="1"/>
  <c r="HE26" i="1" s="1"/>
  <c r="HF26" i="1" s="1"/>
  <c r="BA26" i="1" s="1"/>
  <c r="IG24" i="1"/>
  <c r="IT24" i="1" s="1"/>
  <c r="IE24" i="1"/>
  <c r="IR24" i="1" s="1"/>
  <c r="IF24" i="1"/>
  <c r="IS24" i="1" s="1"/>
  <c r="IH24" i="1"/>
  <c r="IU24" i="1" s="1"/>
  <c r="IH25" i="1"/>
  <c r="IU25" i="1" s="1"/>
  <c r="IG25" i="1"/>
  <c r="IT25" i="1" s="1"/>
  <c r="IF25" i="1"/>
  <c r="IS25" i="1" s="1"/>
  <c r="FV50" i="1"/>
  <c r="FW50" i="1" s="1"/>
  <c r="AY50" i="1" s="1"/>
  <c r="FU51" i="1"/>
  <c r="ER27" i="1"/>
  <c r="ET26" i="1"/>
  <c r="AX26" i="1" s="1"/>
  <c r="CV2" i="1"/>
  <c r="CW3" i="1"/>
  <c r="CO3" i="1" s="1"/>
  <c r="AW3" i="1" s="1"/>
  <c r="W36" i="1"/>
  <c r="HB36" i="1"/>
  <c r="GR41" i="1"/>
  <c r="GS40" i="1"/>
  <c r="GT40" i="1" s="1"/>
  <c r="GU40" i="1" s="1"/>
  <c r="GV40" i="1" s="1"/>
  <c r="EQ39" i="1"/>
  <c r="EP37" i="1"/>
  <c r="CM12" i="1"/>
  <c r="CK13" i="1"/>
  <c r="CM13" i="1" s="1"/>
  <c r="GW38" i="1"/>
  <c r="GX37" i="1"/>
  <c r="GY37" i="1" s="1"/>
  <c r="GZ37" i="1" s="1"/>
  <c r="HH26" i="1" l="1"/>
  <c r="HC28" i="1"/>
  <c r="HD27" i="1"/>
  <c r="GX38" i="1"/>
  <c r="GY38" i="1" s="1"/>
  <c r="GZ38" i="1" s="1"/>
  <c r="GW39" i="1"/>
  <c r="CW2" i="1"/>
  <c r="CO2" i="1" s="1"/>
  <c r="AW2" i="1" s="1"/>
  <c r="CV1" i="1"/>
  <c r="CW1" i="1" s="1"/>
  <c r="CO1" i="1" s="1"/>
  <c r="AW1" i="1" s="1"/>
  <c r="FU52" i="1"/>
  <c r="FV51" i="1"/>
  <c r="FW51" i="1" s="1"/>
  <c r="AY51" i="1" s="1"/>
  <c r="ER28" i="1"/>
  <c r="ET27" i="1"/>
  <c r="AX27" i="1" s="1"/>
  <c r="EQ40" i="1"/>
  <c r="W37" i="1"/>
  <c r="HB37" i="1"/>
  <c r="EP38" i="1"/>
  <c r="GS41" i="1"/>
  <c r="GT41" i="1" s="1"/>
  <c r="GU41" i="1" s="1"/>
  <c r="GV41" i="1" s="1"/>
  <c r="GR42" i="1"/>
  <c r="IG26" i="1" l="1"/>
  <c r="IT26" i="1" s="1"/>
  <c r="IH26" i="1"/>
  <c r="IU26" i="1" s="1"/>
  <c r="HE27" i="1"/>
  <c r="HF27" i="1" s="1"/>
  <c r="HD28" i="1"/>
  <c r="HC29" i="1"/>
  <c r="GW40" i="1"/>
  <c r="GX39" i="1"/>
  <c r="GY39" i="1" s="1"/>
  <c r="GZ39" i="1" s="1"/>
  <c r="GS42" i="1"/>
  <c r="GT42" i="1" s="1"/>
  <c r="GU42" i="1" s="1"/>
  <c r="GV42" i="1" s="1"/>
  <c r="GR43" i="1"/>
  <c r="EP39" i="1"/>
  <c r="ER29" i="1"/>
  <c r="ET28" i="1"/>
  <c r="AX28" i="1" s="1"/>
  <c r="W38" i="1"/>
  <c r="HB38" i="1"/>
  <c r="FU53" i="1"/>
  <c r="FV52" i="1"/>
  <c r="FW52" i="1" s="1"/>
  <c r="AY52" i="1" s="1"/>
  <c r="EQ41" i="1"/>
  <c r="HE28" i="1" l="1"/>
  <c r="HF28" i="1" s="1"/>
  <c r="HH28" i="1" s="1"/>
  <c r="BA27" i="1"/>
  <c r="HH27" i="1"/>
  <c r="HC30" i="1"/>
  <c r="HD29" i="1"/>
  <c r="EQ42" i="1"/>
  <c r="GS43" i="1"/>
  <c r="GT43" i="1" s="1"/>
  <c r="GU43" i="1" s="1"/>
  <c r="GV43" i="1" s="1"/>
  <c r="GR44" i="1"/>
  <c r="FU54" i="1"/>
  <c r="FV53" i="1"/>
  <c r="FW53" i="1" s="1"/>
  <c r="AY53" i="1" s="1"/>
  <c r="W39" i="1"/>
  <c r="HB39" i="1"/>
  <c r="ER30" i="1"/>
  <c r="ET29" i="1"/>
  <c r="AX29" i="1" s="1"/>
  <c r="EP40" i="1"/>
  <c r="GX40" i="1"/>
  <c r="GY40" i="1" s="1"/>
  <c r="GZ40" i="1" s="1"/>
  <c r="GW41" i="1"/>
  <c r="HE29" i="1" l="1"/>
  <c r="HF29" i="1" s="1"/>
  <c r="HH29" i="1" s="1"/>
  <c r="BA28" i="1"/>
  <c r="HC31" i="1"/>
  <c r="HD30" i="1"/>
  <c r="IH27" i="1"/>
  <c r="IU27" i="1" s="1"/>
  <c r="GX41" i="1"/>
  <c r="GY41" i="1" s="1"/>
  <c r="GZ41" i="1" s="1"/>
  <c r="GW42" i="1"/>
  <c r="W40" i="1"/>
  <c r="HB40" i="1"/>
  <c r="EQ43" i="1"/>
  <c r="FU55" i="1"/>
  <c r="FV54" i="1"/>
  <c r="FW54" i="1" s="1"/>
  <c r="AY54" i="1" s="1"/>
  <c r="EP41" i="1"/>
  <c r="ER31" i="1"/>
  <c r="ET30" i="1"/>
  <c r="AX30" i="1" s="1"/>
  <c r="GS44" i="1"/>
  <c r="GT44" i="1" s="1"/>
  <c r="GU44" i="1" s="1"/>
  <c r="GV44" i="1" s="1"/>
  <c r="GR45" i="1"/>
  <c r="BA29" i="1" l="1"/>
  <c r="HE30" i="1"/>
  <c r="HF30" i="1" s="1"/>
  <c r="HH30" i="1" s="1"/>
  <c r="HC32" i="1"/>
  <c r="HD31" i="1"/>
  <c r="FU56" i="1"/>
  <c r="FV55" i="1"/>
  <c r="FW55" i="1" s="1"/>
  <c r="AY55" i="1" s="1"/>
  <c r="EQ44" i="1"/>
  <c r="GW43" i="1"/>
  <c r="GX42" i="1"/>
  <c r="GY42" i="1" s="1"/>
  <c r="GZ42" i="1" s="1"/>
  <c r="GS45" i="1"/>
  <c r="GT45" i="1" s="1"/>
  <c r="GU45" i="1" s="1"/>
  <c r="GV45" i="1" s="1"/>
  <c r="GR46" i="1"/>
  <c r="W41" i="1"/>
  <c r="HB41" i="1"/>
  <c r="EP42" i="1"/>
  <c r="ER32" i="1"/>
  <c r="ES31" i="1"/>
  <c r="ET31" i="1"/>
  <c r="AX31" i="1" s="1"/>
  <c r="W42" i="1" l="1"/>
  <c r="HB42" i="1"/>
  <c r="BA30" i="1"/>
  <c r="HE31" i="1"/>
  <c r="HF31" i="1" s="1"/>
  <c r="BA31" i="1" s="1"/>
  <c r="HC33" i="1"/>
  <c r="HD32" i="1"/>
  <c r="ER33" i="1"/>
  <c r="ES32" i="1"/>
  <c r="ET32" i="1"/>
  <c r="AX32" i="1" s="1"/>
  <c r="EU31" i="1"/>
  <c r="FI31" i="1" s="1"/>
  <c r="FJ31" i="1" s="1"/>
  <c r="GX43" i="1"/>
  <c r="GY43" i="1" s="1"/>
  <c r="GZ43" i="1" s="1"/>
  <c r="GW44" i="1"/>
  <c r="FV56" i="1"/>
  <c r="FW56" i="1" s="1"/>
  <c r="AY56" i="1" s="1"/>
  <c r="FU57" i="1"/>
  <c r="EP43" i="1"/>
  <c r="GR47" i="1"/>
  <c r="GS46" i="1"/>
  <c r="GT46" i="1" s="1"/>
  <c r="GU46" i="1" s="1"/>
  <c r="GV46" i="1" s="1"/>
  <c r="EQ45" i="1"/>
  <c r="FA31" i="1" l="1"/>
  <c r="FB31" i="1" s="1"/>
  <c r="FO31" i="1"/>
  <c r="FP31" i="1" s="1"/>
  <c r="FS31" i="1"/>
  <c r="FT31" i="1" s="1"/>
  <c r="FG31" i="1"/>
  <c r="FH31" i="1" s="1"/>
  <c r="EY31" i="1"/>
  <c r="EZ31" i="1" s="1"/>
  <c r="FQ31" i="1"/>
  <c r="FR31" i="1" s="1"/>
  <c r="FE31" i="1"/>
  <c r="FF31" i="1" s="1"/>
  <c r="FK31" i="1"/>
  <c r="FL31" i="1" s="1"/>
  <c r="FC31" i="1"/>
  <c r="FD31" i="1" s="1"/>
  <c r="FM31" i="1"/>
  <c r="FN31" i="1" s="1"/>
  <c r="EW31" i="1"/>
  <c r="EX31" i="1" s="1"/>
  <c r="W43" i="1"/>
  <c r="HB43" i="1"/>
  <c r="HE32" i="1"/>
  <c r="HF32" i="1" s="1"/>
  <c r="HH32" i="1" s="1"/>
  <c r="HH31" i="1"/>
  <c r="HD33" i="1"/>
  <c r="HC34" i="1"/>
  <c r="GX44" i="1"/>
  <c r="GY44" i="1" s="1"/>
  <c r="GZ44" i="1" s="1"/>
  <c r="GW45" i="1"/>
  <c r="EQ46" i="1"/>
  <c r="EP44" i="1"/>
  <c r="FU58" i="1"/>
  <c r="FV57" i="1"/>
  <c r="FW57" i="1" s="1"/>
  <c r="AY57" i="1" s="1"/>
  <c r="EU32" i="1"/>
  <c r="EY32" i="1" s="1"/>
  <c r="EZ32" i="1" s="1"/>
  <c r="GS47" i="1"/>
  <c r="GT47" i="1" s="1"/>
  <c r="GU47" i="1" s="1"/>
  <c r="GV47" i="1" s="1"/>
  <c r="GR48" i="1"/>
  <c r="ER34" i="1"/>
  <c r="ET33" i="1"/>
  <c r="AX33" i="1" s="1"/>
  <c r="ES33" i="1"/>
  <c r="FA32" i="1" l="1"/>
  <c r="FB32" i="1" s="1"/>
  <c r="FQ32" i="1"/>
  <c r="FR32" i="1" s="1"/>
  <c r="EW32" i="1"/>
  <c r="EX32" i="1" s="1"/>
  <c r="FM32" i="1"/>
  <c r="FN32" i="1" s="1"/>
  <c r="FK32" i="1"/>
  <c r="FL32" i="1" s="1"/>
  <c r="FI32" i="1"/>
  <c r="FJ32" i="1" s="1"/>
  <c r="FG32" i="1"/>
  <c r="FH32" i="1" s="1"/>
  <c r="FS32" i="1"/>
  <c r="FT32" i="1" s="1"/>
  <c r="FC32" i="1"/>
  <c r="FD32" i="1" s="1"/>
  <c r="FE32" i="1"/>
  <c r="FF32" i="1" s="1"/>
  <c r="FO32" i="1"/>
  <c r="FP32" i="1" s="1"/>
  <c r="W44" i="1"/>
  <c r="HB44" i="1"/>
  <c r="HE33" i="1"/>
  <c r="HF33" i="1" s="1"/>
  <c r="BA33" i="1" s="1"/>
  <c r="HW31" i="1"/>
  <c r="IJ31" i="1" s="1"/>
  <c r="BA32" i="1"/>
  <c r="HD34" i="1"/>
  <c r="HC35" i="1"/>
  <c r="HW32" i="1"/>
  <c r="IJ32" i="1" s="1"/>
  <c r="HX32" i="1"/>
  <c r="IK32" i="1" s="1"/>
  <c r="EP45" i="1"/>
  <c r="GX45" i="1"/>
  <c r="GY45" i="1" s="1"/>
  <c r="GZ45" i="1" s="1"/>
  <c r="GW46" i="1"/>
  <c r="EQ47" i="1"/>
  <c r="EU33" i="1"/>
  <c r="FI33" i="1" s="1"/>
  <c r="FJ33" i="1" s="1"/>
  <c r="ER35" i="1"/>
  <c r="ET34" i="1"/>
  <c r="AX34" i="1" s="1"/>
  <c r="GS48" i="1"/>
  <c r="GT48" i="1" s="1"/>
  <c r="GU48" i="1" s="1"/>
  <c r="GV48" i="1" s="1"/>
  <c r="GR49" i="1"/>
  <c r="FV58" i="1"/>
  <c r="FW58" i="1" s="1"/>
  <c r="AY58" i="1" s="1"/>
  <c r="FU59" i="1"/>
  <c r="FG33" i="1" l="1"/>
  <c r="FH33" i="1" s="1"/>
  <c r="EW33" i="1"/>
  <c r="EX33" i="1" s="1"/>
  <c r="FO33" i="1"/>
  <c r="FP33" i="1" s="1"/>
  <c r="FE33" i="1"/>
  <c r="FF33" i="1" s="1"/>
  <c r="FC33" i="1"/>
  <c r="FD33" i="1" s="1"/>
  <c r="FA33" i="1"/>
  <c r="FB33" i="1" s="1"/>
  <c r="EY33" i="1"/>
  <c r="EZ33" i="1" s="1"/>
  <c r="FS33" i="1"/>
  <c r="FT33" i="1" s="1"/>
  <c r="FQ33" i="1"/>
  <c r="FR33" i="1" s="1"/>
  <c r="FM33" i="1"/>
  <c r="FN33" i="1" s="1"/>
  <c r="FK33" i="1"/>
  <c r="FL33" i="1" s="1"/>
  <c r="W45" i="1"/>
  <c r="HB45" i="1"/>
  <c r="HH33" i="1"/>
  <c r="HW33" i="1" s="1"/>
  <c r="IJ33" i="1" s="1"/>
  <c r="HE34" i="1"/>
  <c r="HF34" i="1" s="1"/>
  <c r="BA34" i="1" s="1"/>
  <c r="HC36" i="1"/>
  <c r="HD35" i="1"/>
  <c r="GS49" i="1"/>
  <c r="GT49" i="1" s="1"/>
  <c r="GU49" i="1" s="1"/>
  <c r="GV49" i="1" s="1"/>
  <c r="GR50" i="1"/>
  <c r="EQ48" i="1"/>
  <c r="ER36" i="1"/>
  <c r="ES35" i="1"/>
  <c r="ET35" i="1"/>
  <c r="AX35" i="1" s="1"/>
  <c r="FU60" i="1"/>
  <c r="FV59" i="1"/>
  <c r="FW59" i="1" s="1"/>
  <c r="AY59" i="1" s="1"/>
  <c r="GW47" i="1"/>
  <c r="GX46" i="1"/>
  <c r="GY46" i="1" s="1"/>
  <c r="GZ46" i="1" s="1"/>
  <c r="EP46" i="1"/>
  <c r="W46" i="1" l="1"/>
  <c r="HB46" i="1"/>
  <c r="HX33" i="1"/>
  <c r="IK33" i="1" s="1"/>
  <c r="HY33" i="1"/>
  <c r="IL33" i="1" s="1"/>
  <c r="HH34" i="1"/>
  <c r="HE35" i="1"/>
  <c r="HF35" i="1" s="1"/>
  <c r="HH35" i="1" s="1"/>
  <c r="HC37" i="1"/>
  <c r="HD36" i="1"/>
  <c r="EP47" i="1"/>
  <c r="ER37" i="1"/>
  <c r="ET36" i="1"/>
  <c r="AX36" i="1" s="1"/>
  <c r="FV60" i="1"/>
  <c r="FW60" i="1" s="1"/>
  <c r="AY60" i="1" s="1"/>
  <c r="FU61" i="1"/>
  <c r="EQ49" i="1"/>
  <c r="GX47" i="1"/>
  <c r="GY47" i="1" s="1"/>
  <c r="GZ47" i="1" s="1"/>
  <c r="GW48" i="1"/>
  <c r="GS50" i="1"/>
  <c r="GT50" i="1" s="1"/>
  <c r="GU50" i="1" s="1"/>
  <c r="GV50" i="1" s="1"/>
  <c r="GR51" i="1"/>
  <c r="EU35" i="1"/>
  <c r="FA35" i="1" s="1"/>
  <c r="FB35" i="1" s="1"/>
  <c r="FS35" i="1"/>
  <c r="FT35" i="1" s="1"/>
  <c r="FG35" i="1" l="1"/>
  <c r="FH35" i="1" s="1"/>
  <c r="EW35" i="1"/>
  <c r="EX35" i="1" s="1"/>
  <c r="FQ35" i="1"/>
  <c r="FR35" i="1" s="1"/>
  <c r="FO35" i="1"/>
  <c r="FP35" i="1" s="1"/>
  <c r="FE35" i="1"/>
  <c r="FF35" i="1" s="1"/>
  <c r="FK35" i="1"/>
  <c r="FL35" i="1" s="1"/>
  <c r="FI35" i="1"/>
  <c r="FJ35" i="1" s="1"/>
  <c r="EY35" i="1"/>
  <c r="EZ35" i="1" s="1"/>
  <c r="FM35" i="1"/>
  <c r="FN35" i="1" s="1"/>
  <c r="FC35" i="1"/>
  <c r="FD35" i="1" s="1"/>
  <c r="W47" i="1"/>
  <c r="HB47" i="1"/>
  <c r="HE36" i="1"/>
  <c r="HF36" i="1" s="1"/>
  <c r="BA36" i="1" s="1"/>
  <c r="BA35" i="1"/>
  <c r="HX34" i="1"/>
  <c r="IK34" i="1" s="1"/>
  <c r="HY34" i="1"/>
  <c r="IL34" i="1" s="1"/>
  <c r="HZ34" i="1"/>
  <c r="IM34" i="1" s="1"/>
  <c r="HC38" i="1"/>
  <c r="HD37" i="1"/>
  <c r="HW35" i="1"/>
  <c r="IJ35" i="1" s="1"/>
  <c r="HY35" i="1"/>
  <c r="IL35" i="1" s="1"/>
  <c r="HZ35" i="1"/>
  <c r="IM35" i="1" s="1"/>
  <c r="IA35" i="1"/>
  <c r="IN35" i="1" s="1"/>
  <c r="FU62" i="1"/>
  <c r="FV61" i="1"/>
  <c r="FW61" i="1" s="1"/>
  <c r="AY61" i="1" s="1"/>
  <c r="ER38" i="1"/>
  <c r="ET37" i="1"/>
  <c r="AX37" i="1" s="1"/>
  <c r="GS51" i="1"/>
  <c r="GT51" i="1" s="1"/>
  <c r="GU51" i="1" s="1"/>
  <c r="GV51" i="1" s="1"/>
  <c r="GR52" i="1"/>
  <c r="GX48" i="1"/>
  <c r="GY48" i="1" s="1"/>
  <c r="GZ48" i="1" s="1"/>
  <c r="W48" i="1" s="1"/>
  <c r="GW49" i="1"/>
  <c r="EQ50" i="1"/>
  <c r="EP48" i="1"/>
  <c r="HH36" i="1" l="1"/>
  <c r="HE37" i="1"/>
  <c r="HF37" i="1" s="1"/>
  <c r="BA37" i="1" s="1"/>
  <c r="HC39" i="1"/>
  <c r="HD38" i="1"/>
  <c r="EQ51" i="1"/>
  <c r="GS52" i="1"/>
  <c r="GT52" i="1" s="1"/>
  <c r="GU52" i="1" s="1"/>
  <c r="GV52" i="1" s="1"/>
  <c r="GR53" i="1"/>
  <c r="ER39" i="1"/>
  <c r="ET38" i="1"/>
  <c r="AX38" i="1" s="1"/>
  <c r="ES38" i="1"/>
  <c r="EP49" i="1"/>
  <c r="GX49" i="1"/>
  <c r="GY49" i="1" s="1"/>
  <c r="GZ49" i="1" s="1"/>
  <c r="W49" i="1" s="1"/>
  <c r="GW50" i="1"/>
  <c r="FU63" i="1"/>
  <c r="FV62" i="1"/>
  <c r="FW62" i="1" s="1"/>
  <c r="AY62" i="1" s="1"/>
  <c r="HE38" i="1" l="1"/>
  <c r="HF38" i="1" s="1"/>
  <c r="HH38" i="1" s="1"/>
  <c r="HX36" i="1"/>
  <c r="IK36" i="1" s="1"/>
  <c r="IB36" i="1"/>
  <c r="IO36" i="1" s="1"/>
  <c r="HZ36" i="1"/>
  <c r="IM36" i="1" s="1"/>
  <c r="IA36" i="1"/>
  <c r="IN36" i="1" s="1"/>
  <c r="HH37" i="1"/>
  <c r="HC40" i="1"/>
  <c r="HD39" i="1"/>
  <c r="EQ52" i="1"/>
  <c r="EU38" i="1"/>
  <c r="FI38" i="1" s="1"/>
  <c r="FJ38" i="1" s="1"/>
  <c r="FV63" i="1"/>
  <c r="FW63" i="1" s="1"/>
  <c r="AY63" i="1" s="1"/>
  <c r="FU64" i="1"/>
  <c r="FV64" i="1" s="1"/>
  <c r="FW64" i="1" s="1"/>
  <c r="AY64" i="1" s="1"/>
  <c r="ER40" i="1"/>
  <c r="ES39" i="1"/>
  <c r="ET39" i="1"/>
  <c r="AX39" i="1" s="1"/>
  <c r="GX50" i="1"/>
  <c r="GY50" i="1" s="1"/>
  <c r="GZ50" i="1" s="1"/>
  <c r="W50" i="1" s="1"/>
  <c r="GW51" i="1"/>
  <c r="EP50" i="1"/>
  <c r="GS53" i="1"/>
  <c r="GT53" i="1" s="1"/>
  <c r="GU53" i="1" s="1"/>
  <c r="GV53" i="1" s="1"/>
  <c r="GR54" i="1"/>
  <c r="HE39" i="1" l="1"/>
  <c r="HF39" i="1" s="1"/>
  <c r="HH39" i="1" s="1"/>
  <c r="EW38" i="1"/>
  <c r="EX38" i="1" s="1"/>
  <c r="FG38" i="1"/>
  <c r="FH38" i="1" s="1"/>
  <c r="FC38" i="1"/>
  <c r="FD38" i="1" s="1"/>
  <c r="FA38" i="1"/>
  <c r="FB38" i="1" s="1"/>
  <c r="FE38" i="1"/>
  <c r="FF38" i="1" s="1"/>
  <c r="FS38" i="1"/>
  <c r="FT38" i="1" s="1"/>
  <c r="FQ38" i="1"/>
  <c r="FR38" i="1" s="1"/>
  <c r="FM38" i="1"/>
  <c r="FN38" i="1" s="1"/>
  <c r="EY38" i="1"/>
  <c r="EZ38" i="1" s="1"/>
  <c r="FO38" i="1"/>
  <c r="FP38" i="1" s="1"/>
  <c r="FK38" i="1"/>
  <c r="FL38" i="1" s="1"/>
  <c r="BA38" i="1"/>
  <c r="IC37" i="1"/>
  <c r="IP37" i="1" s="1"/>
  <c r="IA37" i="1"/>
  <c r="IN37" i="1" s="1"/>
  <c r="HY37" i="1"/>
  <c r="IL37" i="1" s="1"/>
  <c r="IB37" i="1"/>
  <c r="IO37" i="1" s="1"/>
  <c r="HC41" i="1"/>
  <c r="HD40" i="1"/>
  <c r="IC38" i="1"/>
  <c r="IP38" i="1" s="1"/>
  <c r="HW38" i="1"/>
  <c r="IJ38" i="1" s="1"/>
  <c r="HZ38" i="1"/>
  <c r="IM38" i="1" s="1"/>
  <c r="ID38" i="1"/>
  <c r="IQ38" i="1" s="1"/>
  <c r="IB38" i="1"/>
  <c r="IO38" i="1" s="1"/>
  <c r="EU39" i="1"/>
  <c r="EY39" i="1" s="1"/>
  <c r="EZ39" i="1" s="1"/>
  <c r="ER41" i="1"/>
  <c r="ES40" i="1"/>
  <c r="ET40" i="1"/>
  <c r="AX40" i="1" s="1"/>
  <c r="GS54" i="1"/>
  <c r="GT54" i="1" s="1"/>
  <c r="GU54" i="1" s="1"/>
  <c r="GV54" i="1" s="1"/>
  <c r="GR55" i="1"/>
  <c r="EP51" i="1"/>
  <c r="GX51" i="1"/>
  <c r="GY51" i="1" s="1"/>
  <c r="GZ51" i="1" s="1"/>
  <c r="W51" i="1" s="1"/>
  <c r="GW52" i="1"/>
  <c r="EQ53" i="1"/>
  <c r="HE40" i="1" l="1"/>
  <c r="HF40" i="1" s="1"/>
  <c r="HH40" i="1" s="1"/>
  <c r="BA39" i="1"/>
  <c r="FK39" i="1"/>
  <c r="FL39" i="1" s="1"/>
  <c r="FQ39" i="1"/>
  <c r="FR39" i="1" s="1"/>
  <c r="FA39" i="1"/>
  <c r="FB39" i="1" s="1"/>
  <c r="FG39" i="1"/>
  <c r="FH39" i="1" s="1"/>
  <c r="FI39" i="1"/>
  <c r="FJ39" i="1" s="1"/>
  <c r="FS39" i="1"/>
  <c r="FT39" i="1" s="1"/>
  <c r="FC39" i="1"/>
  <c r="FD39" i="1" s="1"/>
  <c r="FM39" i="1"/>
  <c r="FN39" i="1" s="1"/>
  <c r="EW39" i="1"/>
  <c r="EX39" i="1" s="1"/>
  <c r="FE39" i="1"/>
  <c r="FF39" i="1" s="1"/>
  <c r="FO39" i="1"/>
  <c r="FP39" i="1" s="1"/>
  <c r="HC42" i="1"/>
  <c r="HD41" i="1"/>
  <c r="IC39" i="1"/>
  <c r="IP39" i="1" s="1"/>
  <c r="IE39" i="1"/>
  <c r="IR39" i="1" s="1"/>
  <c r="ID39" i="1"/>
  <c r="IQ39" i="1" s="1"/>
  <c r="HX39" i="1"/>
  <c r="IK39" i="1" s="1"/>
  <c r="HW39" i="1"/>
  <c r="IJ39" i="1" s="1"/>
  <c r="IA39" i="1"/>
  <c r="IN39" i="1" s="1"/>
  <c r="FI40" i="1"/>
  <c r="FJ40" i="1" s="1"/>
  <c r="FM40" i="1"/>
  <c r="FN40" i="1" s="1"/>
  <c r="EU40" i="1"/>
  <c r="FO40" i="1" s="1"/>
  <c r="FP40" i="1" s="1"/>
  <c r="GS55" i="1"/>
  <c r="GT55" i="1" s="1"/>
  <c r="GU55" i="1" s="1"/>
  <c r="GV55" i="1" s="1"/>
  <c r="GR56" i="1"/>
  <c r="ER42" i="1"/>
  <c r="ET41" i="1"/>
  <c r="AX41" i="1" s="1"/>
  <c r="ES41" i="1"/>
  <c r="GX52" i="1"/>
  <c r="GY52" i="1" s="1"/>
  <c r="GZ52" i="1" s="1"/>
  <c r="W52" i="1" s="1"/>
  <c r="GW53" i="1"/>
  <c r="EP52" i="1"/>
  <c r="EQ54" i="1"/>
  <c r="HE41" i="1" l="1"/>
  <c r="HF41" i="1" s="1"/>
  <c r="HH41" i="1" s="1"/>
  <c r="BA40" i="1"/>
  <c r="FS40" i="1"/>
  <c r="FT40" i="1" s="1"/>
  <c r="FQ40" i="1"/>
  <c r="FR40" i="1" s="1"/>
  <c r="FG40" i="1"/>
  <c r="FH40" i="1" s="1"/>
  <c r="EY40" i="1"/>
  <c r="EZ40" i="1" s="1"/>
  <c r="FK40" i="1"/>
  <c r="FL40" i="1" s="1"/>
  <c r="FE40" i="1"/>
  <c r="FF40" i="1" s="1"/>
  <c r="FA40" i="1"/>
  <c r="FB40" i="1" s="1"/>
  <c r="FC40" i="1"/>
  <c r="FD40" i="1" s="1"/>
  <c r="EW40" i="1"/>
  <c r="EX40" i="1" s="1"/>
  <c r="HC43" i="1"/>
  <c r="HD42" i="1"/>
  <c r="HE42" i="1" s="1"/>
  <c r="HF42" i="1" s="1"/>
  <c r="IB40" i="1"/>
  <c r="IO40" i="1" s="1"/>
  <c r="HW40" i="1"/>
  <c r="HY40" i="1"/>
  <c r="IL40" i="1" s="1"/>
  <c r="ID40" i="1"/>
  <c r="IQ40" i="1" s="1"/>
  <c r="IE40" i="1"/>
  <c r="IR40" i="1" s="1"/>
  <c r="HX40" i="1"/>
  <c r="IK40" i="1" s="1"/>
  <c r="IF40" i="1"/>
  <c r="IS40" i="1" s="1"/>
  <c r="ER43" i="1"/>
  <c r="ET42" i="1"/>
  <c r="AX42" i="1" s="1"/>
  <c r="ES42" i="1"/>
  <c r="GX53" i="1"/>
  <c r="GY53" i="1" s="1"/>
  <c r="GZ53" i="1" s="1"/>
  <c r="W53" i="1" s="1"/>
  <c r="GW54" i="1"/>
  <c r="GS56" i="1"/>
  <c r="GT56" i="1" s="1"/>
  <c r="GU56" i="1" s="1"/>
  <c r="GV56" i="1" s="1"/>
  <c r="GR57" i="1"/>
  <c r="EU41" i="1"/>
  <c r="FE41" i="1" s="1"/>
  <c r="FF41" i="1" s="1"/>
  <c r="EY41" i="1"/>
  <c r="EZ41" i="1" s="1"/>
  <c r="FC41" i="1"/>
  <c r="FD41" i="1" s="1"/>
  <c r="FG41" i="1"/>
  <c r="FH41" i="1" s="1"/>
  <c r="FK41" i="1"/>
  <c r="FL41" i="1" s="1"/>
  <c r="FO41" i="1"/>
  <c r="FP41" i="1" s="1"/>
  <c r="FS41" i="1"/>
  <c r="FT41" i="1" s="1"/>
  <c r="EQ55" i="1"/>
  <c r="EP53" i="1"/>
  <c r="BA41" i="1" l="1"/>
  <c r="FA41" i="1"/>
  <c r="FB41" i="1" s="1"/>
  <c r="FQ41" i="1"/>
  <c r="FR41" i="1" s="1"/>
  <c r="FM41" i="1"/>
  <c r="FN41" i="1" s="1"/>
  <c r="EW41" i="1"/>
  <c r="EX41" i="1" s="1"/>
  <c r="FI41" i="1"/>
  <c r="FJ41" i="1" s="1"/>
  <c r="HH42" i="1"/>
  <c r="BA42" i="1"/>
  <c r="HC44" i="1"/>
  <c r="HD43" i="1"/>
  <c r="HE43" i="1" s="1"/>
  <c r="HF43" i="1" s="1"/>
  <c r="IJ40" i="1"/>
  <c r="HX41" i="1"/>
  <c r="IK41" i="1" s="1"/>
  <c r="IE41" i="1"/>
  <c r="IR41" i="1" s="1"/>
  <c r="IG41" i="1"/>
  <c r="IT41" i="1" s="1"/>
  <c r="HY41" i="1"/>
  <c r="IL41" i="1" s="1"/>
  <c r="IC41" i="1"/>
  <c r="IP41" i="1" s="1"/>
  <c r="HW41" i="1"/>
  <c r="HZ41" i="1"/>
  <c r="IM41" i="1" s="1"/>
  <c r="IF41" i="1"/>
  <c r="IS41" i="1" s="1"/>
  <c r="EP54" i="1"/>
  <c r="EQ56" i="1"/>
  <c r="GR58" i="1"/>
  <c r="GS57" i="1"/>
  <c r="GT57" i="1" s="1"/>
  <c r="GU57" i="1" s="1"/>
  <c r="GV57" i="1" s="1"/>
  <c r="EW42" i="1"/>
  <c r="EX42" i="1" s="1"/>
  <c r="EU42" i="1"/>
  <c r="FE42" i="1" s="1"/>
  <c r="FF42" i="1" s="1"/>
  <c r="FC42" i="1"/>
  <c r="FD42" i="1" s="1"/>
  <c r="GX54" i="1"/>
  <c r="GY54" i="1" s="1"/>
  <c r="GZ54" i="1" s="1"/>
  <c r="W54" i="1" s="1"/>
  <c r="GW55" i="1"/>
  <c r="ER44" i="1"/>
  <c r="ET43" i="1"/>
  <c r="AX43" i="1" s="1"/>
  <c r="FS42" i="1" l="1"/>
  <c r="FT42" i="1" s="1"/>
  <c r="FK42" i="1"/>
  <c r="FL42" i="1" s="1"/>
  <c r="FQ42" i="1"/>
  <c r="FR42" i="1" s="1"/>
  <c r="FG42" i="1"/>
  <c r="FH42" i="1" s="1"/>
  <c r="FM42" i="1"/>
  <c r="FN42" i="1" s="1"/>
  <c r="FA42" i="1"/>
  <c r="FB42" i="1" s="1"/>
  <c r="FO42" i="1"/>
  <c r="FP42" i="1" s="1"/>
  <c r="EY42" i="1"/>
  <c r="EZ42" i="1" s="1"/>
  <c r="FI42" i="1"/>
  <c r="FJ42" i="1" s="1"/>
  <c r="HC45" i="1"/>
  <c r="HD44" i="1"/>
  <c r="HE44" i="1" s="1"/>
  <c r="HF44" i="1" s="1"/>
  <c r="BA43" i="1"/>
  <c r="HH43" i="1"/>
  <c r="IF42" i="1"/>
  <c r="IS42" i="1" s="1"/>
  <c r="IA42" i="1"/>
  <c r="IN42" i="1" s="1"/>
  <c r="HY42" i="1"/>
  <c r="IL42" i="1" s="1"/>
  <c r="ID42" i="1"/>
  <c r="IQ42" i="1" s="1"/>
  <c r="HZ42" i="1"/>
  <c r="IM42" i="1" s="1"/>
  <c r="IG42" i="1"/>
  <c r="IT42" i="1" s="1"/>
  <c r="IH42" i="1"/>
  <c r="IU42" i="1" s="1"/>
  <c r="HW42" i="1"/>
  <c r="HX42" i="1"/>
  <c r="IK42" i="1" s="1"/>
  <c r="IJ41" i="1"/>
  <c r="EQ57" i="1"/>
  <c r="ER45" i="1"/>
  <c r="ET44" i="1"/>
  <c r="AX44" i="1" s="1"/>
  <c r="ES44" i="1"/>
  <c r="GX55" i="1"/>
  <c r="GY55" i="1" s="1"/>
  <c r="GZ55" i="1" s="1"/>
  <c r="W55" i="1" s="1"/>
  <c r="GW56" i="1"/>
  <c r="GS58" i="1"/>
  <c r="GT58" i="1" s="1"/>
  <c r="GU58" i="1" s="1"/>
  <c r="GV58" i="1" s="1"/>
  <c r="GR59" i="1"/>
  <c r="EP55" i="1"/>
  <c r="IJ42" i="1" l="1"/>
  <c r="HX43" i="1"/>
  <c r="IK43" i="1" s="1"/>
  <c r="IA43" i="1"/>
  <c r="IN43" i="1" s="1"/>
  <c r="HZ43" i="1"/>
  <c r="IM43" i="1" s="1"/>
  <c r="IB43" i="1"/>
  <c r="IO43" i="1" s="1"/>
  <c r="IH43" i="1"/>
  <c r="IU43" i="1" s="1"/>
  <c r="IG43" i="1"/>
  <c r="IT43" i="1" s="1"/>
  <c r="IE43" i="1"/>
  <c r="IR43" i="1" s="1"/>
  <c r="HY43" i="1"/>
  <c r="IL43" i="1" s="1"/>
  <c r="HH44" i="1"/>
  <c r="BA44" i="1"/>
  <c r="HC46" i="1"/>
  <c r="HD45" i="1"/>
  <c r="HE45" i="1" s="1"/>
  <c r="HF45" i="1" s="1"/>
  <c r="EQ58" i="1"/>
  <c r="EP56" i="1"/>
  <c r="ER46" i="1"/>
  <c r="ES45" i="1"/>
  <c r="ET45" i="1"/>
  <c r="AX45" i="1" s="1"/>
  <c r="GR60" i="1"/>
  <c r="GS59" i="1"/>
  <c r="GT59" i="1" s="1"/>
  <c r="GU59" i="1" s="1"/>
  <c r="GV59" i="1" s="1"/>
  <c r="EU44" i="1"/>
  <c r="EY44" i="1" s="1"/>
  <c r="EZ44" i="1" s="1"/>
  <c r="FQ44" i="1"/>
  <c r="FR44" i="1" s="1"/>
  <c r="GW57" i="1"/>
  <c r="GX56" i="1"/>
  <c r="GY56" i="1" s="1"/>
  <c r="GZ56" i="1" s="1"/>
  <c r="W56" i="1" s="1"/>
  <c r="FA44" i="1" l="1"/>
  <c r="FB44" i="1" s="1"/>
  <c r="FM44" i="1"/>
  <c r="FN44" i="1" s="1"/>
  <c r="EW44" i="1"/>
  <c r="EX44" i="1" s="1"/>
  <c r="FG44" i="1"/>
  <c r="FH44" i="1" s="1"/>
  <c r="FI44" i="1"/>
  <c r="FJ44" i="1" s="1"/>
  <c r="FS44" i="1"/>
  <c r="FT44" i="1" s="1"/>
  <c r="FC44" i="1"/>
  <c r="FD44" i="1" s="1"/>
  <c r="FK44" i="1"/>
  <c r="FL44" i="1" s="1"/>
  <c r="FE44" i="1"/>
  <c r="FF44" i="1" s="1"/>
  <c r="FO44" i="1"/>
  <c r="FP44" i="1" s="1"/>
  <c r="HY44" i="1"/>
  <c r="IL44" i="1" s="1"/>
  <c r="IB44" i="1"/>
  <c r="IO44" i="1" s="1"/>
  <c r="IC44" i="1"/>
  <c r="IP44" i="1" s="1"/>
  <c r="IA44" i="1"/>
  <c r="IN44" i="1" s="1"/>
  <c r="HZ44" i="1"/>
  <c r="IM44" i="1" s="1"/>
  <c r="IF44" i="1"/>
  <c r="IS44" i="1" s="1"/>
  <c r="HW44" i="1"/>
  <c r="IH44" i="1"/>
  <c r="IU44" i="1" s="1"/>
  <c r="BA45" i="1"/>
  <c r="HH45" i="1"/>
  <c r="HC47" i="1"/>
  <c r="HD46" i="1"/>
  <c r="HE46" i="1" s="1"/>
  <c r="HF46" i="1" s="1"/>
  <c r="ER47" i="1"/>
  <c r="ET46" i="1"/>
  <c r="AX46" i="1" s="1"/>
  <c r="GS60" i="1"/>
  <c r="GT60" i="1" s="1"/>
  <c r="GU60" i="1" s="1"/>
  <c r="GV60" i="1" s="1"/>
  <c r="GR61" i="1"/>
  <c r="EQ59" i="1"/>
  <c r="EU45" i="1"/>
  <c r="FI45" i="1" s="1"/>
  <c r="FJ45" i="1" s="1"/>
  <c r="EP57" i="1"/>
  <c r="GX57" i="1"/>
  <c r="GY57" i="1" s="1"/>
  <c r="GZ57" i="1" s="1"/>
  <c r="W57" i="1" s="1"/>
  <c r="GW58" i="1"/>
  <c r="FG45" i="1" l="1"/>
  <c r="FH45" i="1" s="1"/>
  <c r="FC45" i="1"/>
  <c r="FD45" i="1" s="1"/>
  <c r="FQ45" i="1"/>
  <c r="FR45" i="1" s="1"/>
  <c r="FO45" i="1"/>
  <c r="FP45" i="1" s="1"/>
  <c r="FA45" i="1"/>
  <c r="FB45" i="1" s="1"/>
  <c r="FE45" i="1"/>
  <c r="FF45" i="1" s="1"/>
  <c r="EY45" i="1"/>
  <c r="EZ45" i="1" s="1"/>
  <c r="FM45" i="1"/>
  <c r="FN45" i="1" s="1"/>
  <c r="EW45" i="1"/>
  <c r="EX45" i="1" s="1"/>
  <c r="FS45" i="1"/>
  <c r="FT45" i="1" s="1"/>
  <c r="FK45" i="1"/>
  <c r="FL45" i="1" s="1"/>
  <c r="HX45" i="1"/>
  <c r="IK45" i="1" s="1"/>
  <c r="IG45" i="1"/>
  <c r="IT45" i="1" s="1"/>
  <c r="HW45" i="1"/>
  <c r="IC45" i="1"/>
  <c r="IP45" i="1" s="1"/>
  <c r="HZ45" i="1"/>
  <c r="IM45" i="1" s="1"/>
  <c r="IA45" i="1"/>
  <c r="IN45" i="1" s="1"/>
  <c r="IB45" i="1"/>
  <c r="IO45" i="1" s="1"/>
  <c r="ID45" i="1"/>
  <c r="IQ45" i="1" s="1"/>
  <c r="HH46" i="1"/>
  <c r="BA46" i="1"/>
  <c r="HC48" i="1"/>
  <c r="HC49" i="1" s="1"/>
  <c r="HC50" i="1" s="1"/>
  <c r="HC51" i="1" s="1"/>
  <c r="HC52" i="1" s="1"/>
  <c r="HC53" i="1" s="1"/>
  <c r="HC54" i="1" s="1"/>
  <c r="HC55" i="1" s="1"/>
  <c r="HC56" i="1" s="1"/>
  <c r="HC57" i="1" s="1"/>
  <c r="HC58" i="1" s="1"/>
  <c r="HC59" i="1" s="1"/>
  <c r="HC60" i="1" s="1"/>
  <c r="HC61" i="1" s="1"/>
  <c r="HC62" i="1" s="1"/>
  <c r="HC63" i="1" s="1"/>
  <c r="HC64" i="1" s="1"/>
  <c r="HD47" i="1"/>
  <c r="HE47" i="1" s="1"/>
  <c r="HF47" i="1" s="1"/>
  <c r="IJ44" i="1"/>
  <c r="EQ60" i="1"/>
  <c r="GW59" i="1"/>
  <c r="GX58" i="1"/>
  <c r="GY58" i="1" s="1"/>
  <c r="GZ58" i="1" s="1"/>
  <c r="W58" i="1" s="1"/>
  <c r="EP58" i="1"/>
  <c r="GS61" i="1"/>
  <c r="GT61" i="1" s="1"/>
  <c r="GU61" i="1" s="1"/>
  <c r="GV61" i="1" s="1"/>
  <c r="GR62" i="1"/>
  <c r="ER48" i="1"/>
  <c r="ES47" i="1"/>
  <c r="ET47" i="1"/>
  <c r="AX47" i="1" s="1"/>
  <c r="BA47" i="1" l="1"/>
  <c r="HH47" i="1"/>
  <c r="IJ45" i="1"/>
  <c r="IB46" i="1"/>
  <c r="IO46" i="1" s="1"/>
  <c r="IH46" i="1"/>
  <c r="IU46" i="1" s="1"/>
  <c r="HY46" i="1"/>
  <c r="IL46" i="1" s="1"/>
  <c r="ID46" i="1"/>
  <c r="IQ46" i="1" s="1"/>
  <c r="IC46" i="1"/>
  <c r="IP46" i="1" s="1"/>
  <c r="IA46" i="1"/>
  <c r="IN46" i="1" s="1"/>
  <c r="HX46" i="1"/>
  <c r="IK46" i="1" s="1"/>
  <c r="IE46" i="1"/>
  <c r="IR46" i="1" s="1"/>
  <c r="ER49" i="1"/>
  <c r="ET48" i="1"/>
  <c r="AX48" i="1" s="1"/>
  <c r="ES48" i="1"/>
  <c r="GX59" i="1"/>
  <c r="GY59" i="1" s="1"/>
  <c r="GZ59" i="1" s="1"/>
  <c r="W59" i="1" s="1"/>
  <c r="GW60" i="1"/>
  <c r="EP59" i="1"/>
  <c r="GS62" i="1"/>
  <c r="GT62" i="1" s="1"/>
  <c r="GU62" i="1" s="1"/>
  <c r="GV62" i="1" s="1"/>
  <c r="GR63" i="1"/>
  <c r="EZ47" i="1"/>
  <c r="FD47" i="1"/>
  <c r="FH47" i="1"/>
  <c r="FL47" i="1"/>
  <c r="FP47" i="1"/>
  <c r="FT47" i="1"/>
  <c r="EW47" i="1"/>
  <c r="FA47" i="1"/>
  <c r="FE47" i="1"/>
  <c r="FI47" i="1"/>
  <c r="FM47" i="1"/>
  <c r="FQ47" i="1"/>
  <c r="EX47" i="1"/>
  <c r="FB47" i="1"/>
  <c r="FF47" i="1"/>
  <c r="FJ47" i="1"/>
  <c r="FN47" i="1"/>
  <c r="FR47" i="1"/>
  <c r="EU47" i="1"/>
  <c r="FG47" i="1"/>
  <c r="FK47" i="1"/>
  <c r="EY47" i="1"/>
  <c r="FO47" i="1"/>
  <c r="FC47" i="1"/>
  <c r="FS47" i="1"/>
  <c r="EQ61" i="1"/>
  <c r="IE47" i="1" l="1"/>
  <c r="IR47" i="1" s="1"/>
  <c r="IC47" i="1"/>
  <c r="IP47" i="1" s="1"/>
  <c r="HW47" i="1"/>
  <c r="HZ47" i="1"/>
  <c r="IM47" i="1" s="1"/>
  <c r="HY47" i="1"/>
  <c r="IL47" i="1" s="1"/>
  <c r="IF47" i="1"/>
  <c r="IS47" i="1" s="1"/>
  <c r="IB47" i="1"/>
  <c r="IO47" i="1" s="1"/>
  <c r="ID47" i="1"/>
  <c r="IQ47" i="1" s="1"/>
  <c r="EU48" i="1"/>
  <c r="EY48" i="1"/>
  <c r="FC48" i="1"/>
  <c r="FG48" i="1"/>
  <c r="FK48" i="1"/>
  <c r="FO48" i="1"/>
  <c r="FS48" i="1"/>
  <c r="EZ48" i="1"/>
  <c r="FD48" i="1"/>
  <c r="FH48" i="1"/>
  <c r="FL48" i="1"/>
  <c r="FP48" i="1"/>
  <c r="FT48" i="1"/>
  <c r="EW48" i="1"/>
  <c r="FA48" i="1"/>
  <c r="FE48" i="1"/>
  <c r="FI48" i="1"/>
  <c r="FM48" i="1"/>
  <c r="FQ48" i="1"/>
  <c r="EX48" i="1"/>
  <c r="FN48" i="1"/>
  <c r="FB48" i="1"/>
  <c r="FR48" i="1"/>
  <c r="FF48" i="1"/>
  <c r="FJ48" i="1"/>
  <c r="GS63" i="1"/>
  <c r="GT63" i="1" s="1"/>
  <c r="GU63" i="1" s="1"/>
  <c r="GV63" i="1" s="1"/>
  <c r="GR64" i="1"/>
  <c r="GS64" i="1" s="1"/>
  <c r="GT64" i="1" s="1"/>
  <c r="GU64" i="1" s="1"/>
  <c r="GV64" i="1" s="1"/>
  <c r="EP60" i="1"/>
  <c r="EQ62" i="1"/>
  <c r="GX60" i="1"/>
  <c r="GY60" i="1" s="1"/>
  <c r="GZ60" i="1" s="1"/>
  <c r="W60" i="1" s="1"/>
  <c r="GW61" i="1"/>
  <c r="ER50" i="1"/>
  <c r="ES49" i="1"/>
  <c r="ET49" i="1"/>
  <c r="AX49" i="1" s="1"/>
  <c r="IJ47" i="1" l="1"/>
  <c r="ER51" i="1"/>
  <c r="ET50" i="1"/>
  <c r="AX50" i="1" s="1"/>
  <c r="ES50" i="1"/>
  <c r="EP61" i="1"/>
  <c r="GW62" i="1"/>
  <c r="GX61" i="1"/>
  <c r="GY61" i="1" s="1"/>
  <c r="GZ61" i="1" s="1"/>
  <c r="W61" i="1" s="1"/>
  <c r="EQ63" i="1"/>
  <c r="EX49" i="1"/>
  <c r="FB49" i="1"/>
  <c r="FF49" i="1"/>
  <c r="FJ49" i="1"/>
  <c r="FN49" i="1"/>
  <c r="FR49" i="1"/>
  <c r="EU49" i="1"/>
  <c r="EY49" i="1"/>
  <c r="FC49" i="1"/>
  <c r="FG49" i="1"/>
  <c r="FK49" i="1"/>
  <c r="FO49" i="1"/>
  <c r="FS49" i="1"/>
  <c r="EZ49" i="1"/>
  <c r="FD49" i="1"/>
  <c r="FH49" i="1"/>
  <c r="FL49" i="1"/>
  <c r="FP49" i="1"/>
  <c r="FT49" i="1"/>
  <c r="EW49" i="1"/>
  <c r="FM49" i="1"/>
  <c r="FA49" i="1"/>
  <c r="FQ49" i="1"/>
  <c r="FI49" i="1"/>
  <c r="FE49" i="1"/>
  <c r="GX62" i="1" l="1"/>
  <c r="GY62" i="1" s="1"/>
  <c r="GZ62" i="1" s="1"/>
  <c r="W62" i="1" s="1"/>
  <c r="GW63" i="1"/>
  <c r="EW50" i="1"/>
  <c r="FA50" i="1"/>
  <c r="FE50" i="1"/>
  <c r="FI50" i="1"/>
  <c r="FM50" i="1"/>
  <c r="FQ50" i="1"/>
  <c r="EX50" i="1"/>
  <c r="FB50" i="1"/>
  <c r="FF50" i="1"/>
  <c r="FJ50" i="1"/>
  <c r="FN50" i="1"/>
  <c r="FR50" i="1"/>
  <c r="EU50" i="1"/>
  <c r="EY50" i="1"/>
  <c r="FC50" i="1"/>
  <c r="FG50" i="1"/>
  <c r="FK50" i="1"/>
  <c r="FO50" i="1"/>
  <c r="FS50" i="1"/>
  <c r="FD50" i="1"/>
  <c r="FT50" i="1"/>
  <c r="FH50" i="1"/>
  <c r="FP50" i="1"/>
  <c r="FL50" i="1"/>
  <c r="EZ50" i="1"/>
  <c r="EP62" i="1"/>
  <c r="EQ64" i="1"/>
  <c r="ER52" i="1"/>
  <c r="ET51" i="1"/>
  <c r="AX51" i="1" s="1"/>
  <c r="ER53" i="1" l="1"/>
  <c r="ET52" i="1"/>
  <c r="AX52" i="1" s="1"/>
  <c r="ES52" i="1"/>
  <c r="GX63" i="1"/>
  <c r="GY63" i="1" s="1"/>
  <c r="GZ63" i="1" s="1"/>
  <c r="W63" i="1" s="1"/>
  <c r="GW64" i="1"/>
  <c r="GX64" i="1" s="1"/>
  <c r="GY64" i="1" s="1"/>
  <c r="GZ64" i="1" s="1"/>
  <c r="EP63" i="1"/>
  <c r="EU52" i="1" l="1"/>
  <c r="EY52" i="1"/>
  <c r="FC52" i="1"/>
  <c r="FG52" i="1"/>
  <c r="FK52" i="1"/>
  <c r="FO52" i="1"/>
  <c r="FS52" i="1"/>
  <c r="EZ52" i="1"/>
  <c r="FD52" i="1"/>
  <c r="FH52" i="1"/>
  <c r="FL52" i="1"/>
  <c r="FP52" i="1"/>
  <c r="FT52" i="1"/>
  <c r="EW52" i="1"/>
  <c r="FA52" i="1"/>
  <c r="FE52" i="1"/>
  <c r="FI52" i="1"/>
  <c r="FM52" i="1"/>
  <c r="FQ52" i="1"/>
  <c r="FF52" i="1"/>
  <c r="FJ52" i="1"/>
  <c r="FB52" i="1"/>
  <c r="FR52" i="1"/>
  <c r="EX52" i="1"/>
  <c r="FN52" i="1"/>
  <c r="ER54" i="1"/>
  <c r="ES53" i="1"/>
  <c r="ET53" i="1"/>
  <c r="AX53" i="1" s="1"/>
  <c r="EP64" i="1"/>
  <c r="EX53" i="1" l="1"/>
  <c r="FB53" i="1"/>
  <c r="FF53" i="1"/>
  <c r="FJ53" i="1"/>
  <c r="FN53" i="1"/>
  <c r="FR53" i="1"/>
  <c r="EZ53" i="1"/>
  <c r="FD53" i="1"/>
  <c r="FH53" i="1"/>
  <c r="FL53" i="1"/>
  <c r="FP53" i="1"/>
  <c r="FT53" i="1"/>
  <c r="EW53" i="1"/>
  <c r="FE53" i="1"/>
  <c r="FM53" i="1"/>
  <c r="EY53" i="1"/>
  <c r="FG53" i="1"/>
  <c r="FO53" i="1"/>
  <c r="EU53" i="1"/>
  <c r="FC53" i="1"/>
  <c r="FK53" i="1"/>
  <c r="FS53" i="1"/>
  <c r="FA53" i="1"/>
  <c r="FI53" i="1"/>
  <c r="FQ53" i="1"/>
  <c r="ER55" i="1"/>
  <c r="ES54" i="1"/>
  <c r="ET54" i="1"/>
  <c r="AX54" i="1" s="1"/>
  <c r="EW54" i="1" l="1"/>
  <c r="FA54" i="1"/>
  <c r="FE54" i="1"/>
  <c r="FI54" i="1"/>
  <c r="FM54" i="1"/>
  <c r="FQ54" i="1"/>
  <c r="EU54" i="1"/>
  <c r="EY54" i="1"/>
  <c r="FC54" i="1"/>
  <c r="FG54" i="1"/>
  <c r="FK54" i="1"/>
  <c r="FO54" i="1"/>
  <c r="FS54" i="1"/>
  <c r="EZ54" i="1"/>
  <c r="FH54" i="1"/>
  <c r="FP54" i="1"/>
  <c r="FB54" i="1"/>
  <c r="FJ54" i="1"/>
  <c r="FR54" i="1"/>
  <c r="FF54" i="1"/>
  <c r="FD54" i="1"/>
  <c r="FL54" i="1"/>
  <c r="FT54" i="1"/>
  <c r="EX54" i="1"/>
  <c r="FN54" i="1"/>
  <c r="ER56" i="1"/>
  <c r="ET55" i="1"/>
  <c r="AX55" i="1" s="1"/>
  <c r="ES55" i="1"/>
  <c r="EZ55" i="1" l="1"/>
  <c r="FD55" i="1"/>
  <c r="FH55" i="1"/>
  <c r="FL55" i="1"/>
  <c r="FP55" i="1"/>
  <c r="FT55" i="1"/>
  <c r="EX55" i="1"/>
  <c r="FB55" i="1"/>
  <c r="FF55" i="1"/>
  <c r="FJ55" i="1"/>
  <c r="FN55" i="1"/>
  <c r="FR55" i="1"/>
  <c r="EU55" i="1"/>
  <c r="FC55" i="1"/>
  <c r="FK55" i="1"/>
  <c r="FS55" i="1"/>
  <c r="FI55" i="1"/>
  <c r="EW55" i="1"/>
  <c r="FE55" i="1"/>
  <c r="FM55" i="1"/>
  <c r="FA55" i="1"/>
  <c r="FQ55" i="1"/>
  <c r="EY55" i="1"/>
  <c r="FG55" i="1"/>
  <c r="FO55" i="1"/>
  <c r="ER57" i="1"/>
  <c r="ES56" i="1"/>
  <c r="ET56" i="1"/>
  <c r="AX56" i="1" s="1"/>
  <c r="EU56" i="1" l="1"/>
  <c r="EY56" i="1"/>
  <c r="FC56" i="1"/>
  <c r="FG56" i="1"/>
  <c r="FK56" i="1"/>
  <c r="FO56" i="1"/>
  <c r="FS56" i="1"/>
  <c r="EW56" i="1"/>
  <c r="FA56" i="1"/>
  <c r="FE56" i="1"/>
  <c r="FI56" i="1"/>
  <c r="FM56" i="1"/>
  <c r="FQ56" i="1"/>
  <c r="EX56" i="1"/>
  <c r="FF56" i="1"/>
  <c r="FN56" i="1"/>
  <c r="FH56" i="1"/>
  <c r="FP56" i="1"/>
  <c r="EZ56" i="1"/>
  <c r="FB56" i="1"/>
  <c r="FJ56" i="1"/>
  <c r="FR56" i="1"/>
  <c r="FL56" i="1"/>
  <c r="FT56" i="1"/>
  <c r="FD56" i="1"/>
  <c r="ER58" i="1"/>
  <c r="ES57" i="1"/>
  <c r="ET57" i="1"/>
  <c r="AX57" i="1" s="1"/>
  <c r="EX57" i="1" l="1"/>
  <c r="FB57" i="1"/>
  <c r="FF57" i="1"/>
  <c r="FJ57" i="1"/>
  <c r="FN57" i="1"/>
  <c r="FR57" i="1"/>
  <c r="EZ57" i="1"/>
  <c r="FD57" i="1"/>
  <c r="FH57" i="1"/>
  <c r="FL57" i="1"/>
  <c r="FP57" i="1"/>
  <c r="FT57" i="1"/>
  <c r="FA57" i="1"/>
  <c r="FI57" i="1"/>
  <c r="FQ57" i="1"/>
  <c r="FC57" i="1"/>
  <c r="FK57" i="1"/>
  <c r="FS57" i="1"/>
  <c r="EU57" i="1"/>
  <c r="EW57" i="1"/>
  <c r="FE57" i="1"/>
  <c r="FM57" i="1"/>
  <c r="FO57" i="1"/>
  <c r="FG57" i="1"/>
  <c r="EY57" i="1"/>
  <c r="ER59" i="1"/>
  <c r="ES58" i="1"/>
  <c r="ET58" i="1"/>
  <c r="AX58" i="1" s="1"/>
  <c r="EW58" i="1" l="1"/>
  <c r="FA58" i="1"/>
  <c r="FE58" i="1"/>
  <c r="FI58" i="1"/>
  <c r="FM58" i="1"/>
  <c r="FQ58" i="1"/>
  <c r="EU58" i="1"/>
  <c r="EY58" i="1"/>
  <c r="FC58" i="1"/>
  <c r="FG58" i="1"/>
  <c r="FK58" i="1"/>
  <c r="FO58" i="1"/>
  <c r="FS58" i="1"/>
  <c r="FD58" i="1"/>
  <c r="FL58" i="1"/>
  <c r="FT58" i="1"/>
  <c r="EX58" i="1"/>
  <c r="FF58" i="1"/>
  <c r="FN58" i="1"/>
  <c r="EZ58" i="1"/>
  <c r="FH58" i="1"/>
  <c r="FP58" i="1"/>
  <c r="FR58" i="1"/>
  <c r="FJ58" i="1"/>
  <c r="FB58" i="1"/>
  <c r="ER60" i="1"/>
  <c r="ET59" i="1"/>
  <c r="AX59" i="1" s="1"/>
  <c r="ES59" i="1"/>
  <c r="ER61" i="1" l="1"/>
  <c r="ET60" i="1"/>
  <c r="AX60" i="1" s="1"/>
  <c r="EZ59" i="1"/>
  <c r="FD59" i="1"/>
  <c r="FH59" i="1"/>
  <c r="FL59" i="1"/>
  <c r="FP59" i="1"/>
  <c r="FT59" i="1"/>
  <c r="EX59" i="1"/>
  <c r="FB59" i="1"/>
  <c r="FF59" i="1"/>
  <c r="FJ59" i="1"/>
  <c r="FN59" i="1"/>
  <c r="FR59" i="1"/>
  <c r="EY59" i="1"/>
  <c r="FG59" i="1"/>
  <c r="FO59" i="1"/>
  <c r="FA59" i="1"/>
  <c r="FI59" i="1"/>
  <c r="FQ59" i="1"/>
  <c r="EU59" i="1"/>
  <c r="FC59" i="1"/>
  <c r="FK59" i="1"/>
  <c r="FS59" i="1"/>
  <c r="EW59" i="1"/>
  <c r="FE59" i="1"/>
  <c r="FM59" i="1"/>
  <c r="ER62" i="1" l="1"/>
  <c r="ET61" i="1"/>
  <c r="AX61" i="1" s="1"/>
  <c r="ES61" i="1"/>
  <c r="EU61" i="1" l="1"/>
  <c r="EY61" i="1"/>
  <c r="FC61" i="1"/>
  <c r="FG61" i="1"/>
  <c r="FK61" i="1"/>
  <c r="FO61" i="1"/>
  <c r="FS61" i="1"/>
  <c r="EZ61" i="1"/>
  <c r="FD61" i="1"/>
  <c r="FH61" i="1"/>
  <c r="FL61" i="1"/>
  <c r="FT61" i="1"/>
  <c r="FP61" i="1"/>
  <c r="EW61" i="1"/>
  <c r="FA61" i="1"/>
  <c r="FE61" i="1"/>
  <c r="FI61" i="1"/>
  <c r="FM61" i="1"/>
  <c r="FQ61" i="1"/>
  <c r="FJ61" i="1"/>
  <c r="EX61" i="1"/>
  <c r="FN61" i="1"/>
  <c r="FF61" i="1"/>
  <c r="FB61" i="1"/>
  <c r="FR61" i="1"/>
  <c r="ER63" i="1"/>
  <c r="ES62" i="1"/>
  <c r="ET62" i="1"/>
  <c r="AX62" i="1" s="1"/>
  <c r="EX62" i="1" l="1"/>
  <c r="FB62" i="1"/>
  <c r="FF62" i="1"/>
  <c r="FJ62" i="1"/>
  <c r="FN62" i="1"/>
  <c r="FR62" i="1"/>
  <c r="EU62" i="1"/>
  <c r="FC62" i="1"/>
  <c r="FG62" i="1"/>
  <c r="FK62" i="1"/>
  <c r="FS62" i="1"/>
  <c r="EY62" i="1"/>
  <c r="FO62" i="1"/>
  <c r="EZ62" i="1"/>
  <c r="FD62" i="1"/>
  <c r="FH62" i="1"/>
  <c r="FL62" i="1"/>
  <c r="FP62" i="1"/>
  <c r="FT62" i="1"/>
  <c r="EW62" i="1"/>
  <c r="FM62" i="1"/>
  <c r="FA62" i="1"/>
  <c r="FQ62" i="1"/>
  <c r="FI62" i="1"/>
  <c r="FE62" i="1"/>
  <c r="ER64" i="1"/>
  <c r="ET63" i="1"/>
  <c r="AX63" i="1" s="1"/>
  <c r="ES63" i="1"/>
  <c r="EW63" i="1" l="1"/>
  <c r="FA63" i="1"/>
  <c r="FE63" i="1"/>
  <c r="FI63" i="1"/>
  <c r="FM63" i="1"/>
  <c r="FQ63" i="1"/>
  <c r="EX63" i="1"/>
  <c r="FB63" i="1"/>
  <c r="FJ63" i="1"/>
  <c r="FN63" i="1"/>
  <c r="FR63" i="1"/>
  <c r="FF63" i="1"/>
  <c r="EU63" i="1"/>
  <c r="EY63" i="1"/>
  <c r="FC63" i="1"/>
  <c r="FG63" i="1"/>
  <c r="FK63" i="1"/>
  <c r="FO63" i="1"/>
  <c r="FS63" i="1"/>
  <c r="FD63" i="1"/>
  <c r="FT63" i="1"/>
  <c r="FH63" i="1"/>
  <c r="FP63" i="1"/>
  <c r="FL63" i="1"/>
  <c r="EZ63" i="1"/>
  <c r="ET64" i="1"/>
  <c r="ES64" i="1"/>
  <c r="EZ64" i="1" l="1"/>
  <c r="FD64" i="1"/>
  <c r="FH64" i="1"/>
  <c r="FL64" i="1"/>
  <c r="FP64" i="1"/>
  <c r="FT64" i="1"/>
  <c r="FA64" i="1"/>
  <c r="FE64" i="1"/>
  <c r="FI64" i="1"/>
  <c r="FQ64" i="1"/>
  <c r="EW64" i="1"/>
  <c r="FM64" i="1"/>
  <c r="EX64" i="1"/>
  <c r="FB64" i="1"/>
  <c r="FF64" i="1"/>
  <c r="FJ64" i="1"/>
  <c r="FN64" i="1"/>
  <c r="FR64" i="1"/>
  <c r="EY64" i="1"/>
  <c r="FO64" i="1"/>
  <c r="FC64" i="1"/>
  <c r="FS64" i="1"/>
  <c r="EU64" i="1"/>
  <c r="FG64" i="1"/>
  <c r="FK64" i="1"/>
  <c r="AX64" i="1"/>
  <c r="ET65" i="1"/>
  <c r="ET66" i="1" l="1"/>
  <c r="EL15" i="1" s="1"/>
  <c r="EL16" i="1" s="1"/>
  <c r="EL17" i="1" s="1"/>
  <c r="BZ11" i="1"/>
  <c r="T6" i="1" s="1"/>
  <c r="EL18" i="1" l="1"/>
  <c r="EM17" i="1"/>
  <c r="ES17" i="1" s="1"/>
  <c r="EL19" i="1" l="1"/>
  <c r="EM18" i="1"/>
  <c r="ES18" i="1" s="1"/>
  <c r="EM20" i="1"/>
  <c r="ES20" i="1" s="1"/>
  <c r="EU17" i="1"/>
  <c r="FA17" i="1" s="1"/>
  <c r="FB17" i="1" s="1"/>
  <c r="EL20" i="1" l="1"/>
  <c r="EL21" i="1" s="1"/>
  <c r="EL22" i="1" s="1"/>
  <c r="EM19" i="1"/>
  <c r="ES19" i="1" s="1"/>
  <c r="EU19" i="1" s="1"/>
  <c r="FA19" i="1" s="1"/>
  <c r="FB19" i="1" s="1"/>
  <c r="EU18" i="1"/>
  <c r="FC18" i="1" s="1"/>
  <c r="FD18" i="1" s="1"/>
  <c r="EM21" i="1"/>
  <c r="ES21" i="1" s="1"/>
  <c r="EU20" i="1"/>
  <c r="FG20" i="1" s="1"/>
  <c r="FH20" i="1" s="1"/>
  <c r="FM17" i="1"/>
  <c r="FN17" i="1" s="1"/>
  <c r="FE17" i="1"/>
  <c r="FF17" i="1" s="1"/>
  <c r="FO17" i="1"/>
  <c r="FP17" i="1" s="1"/>
  <c r="FC17" i="1"/>
  <c r="FD17" i="1" s="1"/>
  <c r="FS17" i="1"/>
  <c r="FT17" i="1" s="1"/>
  <c r="EY17" i="1"/>
  <c r="EZ17" i="1" s="1"/>
  <c r="EW17" i="1"/>
  <c r="EX17" i="1" s="1"/>
  <c r="FK17" i="1"/>
  <c r="FL17" i="1" s="1"/>
  <c r="FG17" i="1"/>
  <c r="FH17" i="1" s="1"/>
  <c r="FI17" i="1"/>
  <c r="FJ17" i="1" s="1"/>
  <c r="FQ17" i="1"/>
  <c r="FR17" i="1" s="1"/>
  <c r="FQ19" i="1" l="1"/>
  <c r="FR19" i="1" s="1"/>
  <c r="FK19" i="1"/>
  <c r="FL19" i="1" s="1"/>
  <c r="FE19" i="1"/>
  <c r="FF19" i="1" s="1"/>
  <c r="FC19" i="1"/>
  <c r="FD19" i="1" s="1"/>
  <c r="FG19" i="1"/>
  <c r="FH19" i="1" s="1"/>
  <c r="FS19" i="1"/>
  <c r="FT19" i="1" s="1"/>
  <c r="FI19" i="1"/>
  <c r="FJ19" i="1" s="1"/>
  <c r="FM19" i="1"/>
  <c r="FN19" i="1" s="1"/>
  <c r="EY19" i="1"/>
  <c r="EZ19" i="1" s="1"/>
  <c r="FA18" i="1"/>
  <c r="FB18" i="1" s="1"/>
  <c r="EW18" i="1"/>
  <c r="EX18" i="1" s="1"/>
  <c r="FO18" i="1"/>
  <c r="FP18" i="1" s="1"/>
  <c r="FK18" i="1"/>
  <c r="FL18" i="1" s="1"/>
  <c r="EW19" i="1"/>
  <c r="EX19" i="1" s="1"/>
  <c r="FO19" i="1"/>
  <c r="FP19" i="1" s="1"/>
  <c r="FM18" i="1"/>
  <c r="FN18" i="1" s="1"/>
  <c r="FG18" i="1"/>
  <c r="FH18" i="1" s="1"/>
  <c r="EY18" i="1"/>
  <c r="EZ18" i="1" s="1"/>
  <c r="FS18" i="1"/>
  <c r="FT18" i="1" s="1"/>
  <c r="FQ18" i="1"/>
  <c r="FR18" i="1" s="1"/>
  <c r="FI18" i="1"/>
  <c r="FJ18" i="1" s="1"/>
  <c r="FE18" i="1"/>
  <c r="FF18" i="1" s="1"/>
  <c r="FO20" i="1"/>
  <c r="FP20" i="1" s="1"/>
  <c r="EL23" i="1"/>
  <c r="EM22" i="1"/>
  <c r="ES22" i="1" s="1"/>
  <c r="EU22" i="1" s="1"/>
  <c r="EY22" i="1" s="1"/>
  <c r="EZ22" i="1" s="1"/>
  <c r="FA20" i="1"/>
  <c r="FB20" i="1" s="1"/>
  <c r="FE20" i="1"/>
  <c r="FF20" i="1" s="1"/>
  <c r="EY20" i="1"/>
  <c r="EZ20" i="1" s="1"/>
  <c r="FM20" i="1"/>
  <c r="FN20" i="1" s="1"/>
  <c r="FK20" i="1"/>
  <c r="FL20" i="1" s="1"/>
  <c r="FS20" i="1"/>
  <c r="FT20" i="1" s="1"/>
  <c r="FQ20" i="1"/>
  <c r="FR20" i="1" s="1"/>
  <c r="EU21" i="1"/>
  <c r="FI21" i="1" s="1"/>
  <c r="FJ21" i="1" s="1"/>
  <c r="FI20" i="1"/>
  <c r="FJ20" i="1" s="1"/>
  <c r="FC20" i="1"/>
  <c r="FD20" i="1" s="1"/>
  <c r="EW20" i="1"/>
  <c r="EX20" i="1" s="1"/>
  <c r="FS22" i="1" l="1"/>
  <c r="FT22" i="1" s="1"/>
  <c r="FO21" i="1"/>
  <c r="FP21" i="1" s="1"/>
  <c r="EL24" i="1"/>
  <c r="EM23" i="1"/>
  <c r="ES23" i="1" s="1"/>
  <c r="FK22" i="1"/>
  <c r="FL22" i="1" s="1"/>
  <c r="FM22" i="1"/>
  <c r="FN22" i="1" s="1"/>
  <c r="FG22" i="1"/>
  <c r="FH22" i="1" s="1"/>
  <c r="FS21" i="1"/>
  <c r="FT21" i="1" s="1"/>
  <c r="FQ22" i="1"/>
  <c r="FR22" i="1" s="1"/>
  <c r="FC22" i="1"/>
  <c r="FD22" i="1" s="1"/>
  <c r="EW22" i="1"/>
  <c r="EX22" i="1" s="1"/>
  <c r="FI22" i="1"/>
  <c r="FJ22" i="1" s="1"/>
  <c r="FQ21" i="1"/>
  <c r="FR21" i="1" s="1"/>
  <c r="FA21" i="1"/>
  <c r="FB21" i="1" s="1"/>
  <c r="FC21" i="1"/>
  <c r="FD21" i="1" s="1"/>
  <c r="FM21" i="1"/>
  <c r="FN21" i="1" s="1"/>
  <c r="EY21" i="1"/>
  <c r="EZ21" i="1" s="1"/>
  <c r="FO22" i="1"/>
  <c r="FP22" i="1" s="1"/>
  <c r="FK21" i="1"/>
  <c r="FL21" i="1" s="1"/>
  <c r="FA22" i="1"/>
  <c r="FB22" i="1" s="1"/>
  <c r="FE22" i="1"/>
  <c r="FF22" i="1" s="1"/>
  <c r="FG21" i="1"/>
  <c r="FH21" i="1" s="1"/>
  <c r="EW21" i="1"/>
  <c r="EX21" i="1" s="1"/>
  <c r="FE21" i="1"/>
  <c r="FF21" i="1" s="1"/>
  <c r="EL25" i="1" l="1"/>
  <c r="EM24" i="1"/>
  <c r="ES24" i="1" s="1"/>
  <c r="EU23" i="1"/>
  <c r="EW23" i="1" s="1"/>
  <c r="EX23" i="1" s="1"/>
  <c r="FO23" i="1" l="1"/>
  <c r="FP23" i="1" s="1"/>
  <c r="FM23" i="1"/>
  <c r="FN23" i="1" s="1"/>
  <c r="EY23" i="1"/>
  <c r="EZ23" i="1" s="1"/>
  <c r="FG23" i="1"/>
  <c r="FH23" i="1" s="1"/>
  <c r="FA23" i="1"/>
  <c r="FB23" i="1" s="1"/>
  <c r="FS23" i="1"/>
  <c r="FT23" i="1" s="1"/>
  <c r="FK23" i="1"/>
  <c r="FL23" i="1" s="1"/>
  <c r="FI23" i="1"/>
  <c r="FJ23" i="1" s="1"/>
  <c r="EL26" i="1"/>
  <c r="EM25" i="1"/>
  <c r="ES25" i="1" s="1"/>
  <c r="FQ23" i="1"/>
  <c r="FR23" i="1" s="1"/>
  <c r="FC23" i="1"/>
  <c r="FD23" i="1" s="1"/>
  <c r="FE23" i="1"/>
  <c r="FF23" i="1" s="1"/>
  <c r="EU24" i="1"/>
  <c r="EY24" i="1" s="1"/>
  <c r="EZ24" i="1" s="1"/>
  <c r="FO24" i="1" l="1"/>
  <c r="FP24" i="1" s="1"/>
  <c r="FG24" i="1"/>
  <c r="FH24" i="1" s="1"/>
  <c r="FS24" i="1"/>
  <c r="FT24" i="1" s="1"/>
  <c r="EW24" i="1"/>
  <c r="EX24" i="1" s="1"/>
  <c r="FI24" i="1"/>
  <c r="FJ24" i="1" s="1"/>
  <c r="FQ24" i="1"/>
  <c r="FR24" i="1" s="1"/>
  <c r="FM24" i="1"/>
  <c r="FN24" i="1" s="1"/>
  <c r="FC24" i="1"/>
  <c r="FD24" i="1" s="1"/>
  <c r="FA24" i="1"/>
  <c r="FB24" i="1" s="1"/>
  <c r="FE24" i="1"/>
  <c r="FF24" i="1" s="1"/>
  <c r="FK24" i="1"/>
  <c r="FL24" i="1" s="1"/>
  <c r="EL27" i="1"/>
  <c r="EM26" i="1"/>
  <c r="ES26" i="1" s="1"/>
  <c r="EU25" i="1"/>
  <c r="FE25" i="1" s="1"/>
  <c r="FF25" i="1" s="1"/>
  <c r="FQ25" i="1" l="1"/>
  <c r="FR25" i="1" s="1"/>
  <c r="FO25" i="1"/>
  <c r="FP25" i="1" s="1"/>
  <c r="FI25" i="1"/>
  <c r="FJ25" i="1" s="1"/>
  <c r="FG25" i="1"/>
  <c r="FH25" i="1" s="1"/>
  <c r="EW25" i="1"/>
  <c r="EX25" i="1" s="1"/>
  <c r="FK25" i="1"/>
  <c r="FL25" i="1" s="1"/>
  <c r="EL28" i="1"/>
  <c r="EM27" i="1"/>
  <c r="ES27" i="1" s="1"/>
  <c r="FC25" i="1"/>
  <c r="FD25" i="1" s="1"/>
  <c r="EY25" i="1"/>
  <c r="EZ25" i="1" s="1"/>
  <c r="FM25" i="1"/>
  <c r="FN25" i="1" s="1"/>
  <c r="FA25" i="1"/>
  <c r="FB25" i="1" s="1"/>
  <c r="FS25" i="1"/>
  <c r="FT25" i="1" s="1"/>
  <c r="EU26" i="1"/>
  <c r="FE26" i="1" s="1"/>
  <c r="FF26" i="1" s="1"/>
  <c r="FI26" i="1" l="1"/>
  <c r="FJ26" i="1" s="1"/>
  <c r="FA26" i="1"/>
  <c r="FB26" i="1" s="1"/>
  <c r="EY26" i="1"/>
  <c r="EZ26" i="1" s="1"/>
  <c r="FO26" i="1"/>
  <c r="FP26" i="1" s="1"/>
  <c r="FQ26" i="1"/>
  <c r="FR26" i="1" s="1"/>
  <c r="FS26" i="1"/>
  <c r="FT26" i="1" s="1"/>
  <c r="EW26" i="1"/>
  <c r="EX26" i="1" s="1"/>
  <c r="FK26" i="1"/>
  <c r="FL26" i="1" s="1"/>
  <c r="EL29" i="1"/>
  <c r="EM28" i="1"/>
  <c r="ES28" i="1" s="1"/>
  <c r="EU27" i="1"/>
  <c r="FG27" i="1" s="1"/>
  <c r="FH27" i="1" s="1"/>
  <c r="FM26" i="1"/>
  <c r="FN26" i="1" s="1"/>
  <c r="FC26" i="1"/>
  <c r="FD26" i="1" s="1"/>
  <c r="FG26" i="1"/>
  <c r="FH26" i="1" s="1"/>
  <c r="EY27" i="1" l="1"/>
  <c r="EZ27" i="1" s="1"/>
  <c r="FA27" i="1"/>
  <c r="FB27" i="1" s="1"/>
  <c r="FE27" i="1"/>
  <c r="FF27" i="1" s="1"/>
  <c r="FI27" i="1"/>
  <c r="FJ27" i="1" s="1"/>
  <c r="FS27" i="1"/>
  <c r="FT27" i="1" s="1"/>
  <c r="FK27" i="1"/>
  <c r="FL27" i="1" s="1"/>
  <c r="FC27" i="1"/>
  <c r="FD27" i="1" s="1"/>
  <c r="EW27" i="1"/>
  <c r="EX27" i="1" s="1"/>
  <c r="EL30" i="1"/>
  <c r="EM29" i="1"/>
  <c r="ES29" i="1" s="1"/>
  <c r="FQ27" i="1"/>
  <c r="FR27" i="1" s="1"/>
  <c r="FO27" i="1"/>
  <c r="FP27" i="1" s="1"/>
  <c r="FM27" i="1"/>
  <c r="FN27" i="1" s="1"/>
  <c r="EU28" i="1"/>
  <c r="FM28" i="1" s="1"/>
  <c r="FN28" i="1" s="1"/>
  <c r="FI28" i="1" l="1"/>
  <c r="FJ28" i="1" s="1"/>
  <c r="FG28" i="1"/>
  <c r="FH28" i="1" s="1"/>
  <c r="FO28" i="1"/>
  <c r="FP28" i="1" s="1"/>
  <c r="FE28" i="1"/>
  <c r="FF28" i="1" s="1"/>
  <c r="EW28" i="1"/>
  <c r="EX28" i="1" s="1"/>
  <c r="FK28" i="1"/>
  <c r="FL28" i="1" s="1"/>
  <c r="EY28" i="1"/>
  <c r="EZ28" i="1" s="1"/>
  <c r="FA28" i="1"/>
  <c r="FB28" i="1" s="1"/>
  <c r="FC28" i="1"/>
  <c r="FD28" i="1" s="1"/>
  <c r="EL31" i="1"/>
  <c r="EL32" i="1" s="1"/>
  <c r="EL33" i="1" s="1"/>
  <c r="EL34" i="1" s="1"/>
  <c r="EM30" i="1"/>
  <c r="ES30" i="1" s="1"/>
  <c r="FQ28" i="1"/>
  <c r="FR28" i="1" s="1"/>
  <c r="FS28" i="1"/>
  <c r="FT28" i="1" s="1"/>
  <c r="EM36" i="1"/>
  <c r="ES36" i="1" s="1"/>
  <c r="EM43" i="1"/>
  <c r="ES43" i="1" s="1"/>
  <c r="EU29" i="1"/>
  <c r="FQ29" i="1" s="1"/>
  <c r="FR29" i="1" s="1"/>
  <c r="EL35" i="1" l="1"/>
  <c r="EL36" i="1" s="1"/>
  <c r="EL37" i="1" s="1"/>
  <c r="EL38" i="1" s="1"/>
  <c r="EL39" i="1" s="1"/>
  <c r="EL40" i="1" s="1"/>
  <c r="EL41" i="1" s="1"/>
  <c r="EL42" i="1" s="1"/>
  <c r="EL43" i="1" s="1"/>
  <c r="EL44" i="1" s="1"/>
  <c r="EL45" i="1" s="1"/>
  <c r="EL46" i="1" s="1"/>
  <c r="EM34" i="1"/>
  <c r="ES34" i="1" s="1"/>
  <c r="EM37" i="1"/>
  <c r="ES37" i="1" s="1"/>
  <c r="EU30" i="1"/>
  <c r="FC30" i="1" s="1"/>
  <c r="FD30" i="1" s="1"/>
  <c r="FK29" i="1"/>
  <c r="FL29" i="1" s="1"/>
  <c r="FA29" i="1"/>
  <c r="FB29" i="1" s="1"/>
  <c r="EU36" i="1"/>
  <c r="EY36" i="1" s="1"/>
  <c r="EZ36" i="1" s="1"/>
  <c r="FS29" i="1"/>
  <c r="FT29" i="1" s="1"/>
  <c r="FE29" i="1"/>
  <c r="FF29" i="1" s="1"/>
  <c r="FC29" i="1"/>
  <c r="FD29" i="1" s="1"/>
  <c r="FG29" i="1"/>
  <c r="FH29" i="1" s="1"/>
  <c r="FI29" i="1"/>
  <c r="FJ29" i="1" s="1"/>
  <c r="EW29" i="1"/>
  <c r="EX29" i="1" s="1"/>
  <c r="FO29" i="1"/>
  <c r="FP29" i="1" s="1"/>
  <c r="EY29" i="1"/>
  <c r="EZ29" i="1" s="1"/>
  <c r="EU43" i="1"/>
  <c r="FO43" i="1" s="1"/>
  <c r="FP43" i="1" s="1"/>
  <c r="FM29" i="1"/>
  <c r="FN29" i="1" s="1"/>
  <c r="EU34" i="1" l="1"/>
  <c r="EW34" i="1" s="1"/>
  <c r="EX34" i="1" s="1"/>
  <c r="FO34" i="1"/>
  <c r="FP34" i="1" s="1"/>
  <c r="FI34" i="1"/>
  <c r="FJ34" i="1" s="1"/>
  <c r="FQ34" i="1"/>
  <c r="FR34" i="1" s="1"/>
  <c r="FS34" i="1"/>
  <c r="FT34" i="1" s="1"/>
  <c r="FC34" i="1"/>
  <c r="FD34" i="1" s="1"/>
  <c r="FA34" i="1"/>
  <c r="FB34" i="1" s="1"/>
  <c r="FM34" i="1"/>
  <c r="FN34" i="1" s="1"/>
  <c r="FK34" i="1"/>
  <c r="FL34" i="1" s="1"/>
  <c r="FG34" i="1"/>
  <c r="FH34" i="1" s="1"/>
  <c r="EY34" i="1"/>
  <c r="EZ34" i="1" s="1"/>
  <c r="FE34" i="1"/>
  <c r="FF34" i="1" s="1"/>
  <c r="FE43" i="1"/>
  <c r="FF43" i="1" s="1"/>
  <c r="FQ43" i="1"/>
  <c r="FR43" i="1" s="1"/>
  <c r="FS43" i="1"/>
  <c r="FT43" i="1" s="1"/>
  <c r="EW43" i="1"/>
  <c r="EX43" i="1" s="1"/>
  <c r="FI43" i="1"/>
  <c r="FJ43" i="1" s="1"/>
  <c r="FA43" i="1"/>
  <c r="FB43" i="1" s="1"/>
  <c r="FG43" i="1"/>
  <c r="FH43" i="1" s="1"/>
  <c r="FC43" i="1"/>
  <c r="FD43" i="1" s="1"/>
  <c r="FM43" i="1"/>
  <c r="FN43" i="1" s="1"/>
  <c r="FK43" i="1"/>
  <c r="FL43" i="1" s="1"/>
  <c r="EY43" i="1"/>
  <c r="EZ43" i="1" s="1"/>
  <c r="EL47" i="1"/>
  <c r="EL48" i="1" s="1"/>
  <c r="EL49" i="1" s="1"/>
  <c r="EL50" i="1" s="1"/>
  <c r="EL51" i="1" s="1"/>
  <c r="EM46" i="1"/>
  <c r="ES46" i="1" s="1"/>
  <c r="FM30" i="1"/>
  <c r="FN30" i="1" s="1"/>
  <c r="FO30" i="1"/>
  <c r="FP30" i="1" s="1"/>
  <c r="FE36" i="1"/>
  <c r="FF36" i="1" s="1"/>
  <c r="FI36" i="1"/>
  <c r="FJ36" i="1" s="1"/>
  <c r="FA36" i="1"/>
  <c r="FB36" i="1" s="1"/>
  <c r="FI30" i="1"/>
  <c r="FJ30" i="1" s="1"/>
  <c r="FA30" i="1"/>
  <c r="FB30" i="1" s="1"/>
  <c r="EY30" i="1"/>
  <c r="EZ30" i="1" s="1"/>
  <c r="FK36" i="1"/>
  <c r="FL36" i="1" s="1"/>
  <c r="EW36" i="1"/>
  <c r="EX36" i="1" s="1"/>
  <c r="FS36" i="1"/>
  <c r="FT36" i="1" s="1"/>
  <c r="FM36" i="1"/>
  <c r="FN36" i="1" s="1"/>
  <c r="FC36" i="1"/>
  <c r="FD36" i="1" s="1"/>
  <c r="FG30" i="1"/>
  <c r="FH30" i="1" s="1"/>
  <c r="FK30" i="1"/>
  <c r="FL30" i="1" s="1"/>
  <c r="EU37" i="1"/>
  <c r="EW37" i="1" s="1"/>
  <c r="EX37" i="1" s="1"/>
  <c r="FG37" i="1"/>
  <c r="FH37" i="1" s="1"/>
  <c r="EY37" i="1"/>
  <c r="EZ37" i="1" s="1"/>
  <c r="FA37" i="1"/>
  <c r="FB37" i="1" s="1"/>
  <c r="FO37" i="1"/>
  <c r="FP37" i="1" s="1"/>
  <c r="FQ37" i="1"/>
  <c r="FR37" i="1" s="1"/>
  <c r="FC37" i="1"/>
  <c r="FD37" i="1" s="1"/>
  <c r="FK37" i="1"/>
  <c r="FL37" i="1" s="1"/>
  <c r="FG36" i="1"/>
  <c r="FH36" i="1" s="1"/>
  <c r="FO36" i="1"/>
  <c r="FP36" i="1" s="1"/>
  <c r="FQ36" i="1"/>
  <c r="FR36" i="1" s="1"/>
  <c r="FS30" i="1"/>
  <c r="FT30" i="1" s="1"/>
  <c r="FQ30" i="1"/>
  <c r="FR30" i="1" s="1"/>
  <c r="FE30" i="1"/>
  <c r="FF30" i="1" s="1"/>
  <c r="EW30" i="1"/>
  <c r="EX30" i="1" s="1"/>
  <c r="EL52" i="1" l="1"/>
  <c r="EL53" i="1" s="1"/>
  <c r="EL54" i="1" s="1"/>
  <c r="EL55" i="1" s="1"/>
  <c r="EL56" i="1" s="1"/>
  <c r="EL57" i="1" s="1"/>
  <c r="EL58" i="1" s="1"/>
  <c r="EL59" i="1" s="1"/>
  <c r="EL60" i="1" s="1"/>
  <c r="EL61" i="1" s="1"/>
  <c r="EL62" i="1" s="1"/>
  <c r="EL63" i="1" s="1"/>
  <c r="EL64" i="1" s="1"/>
  <c r="EM51" i="1"/>
  <c r="ES51" i="1" s="1"/>
  <c r="FI37" i="1"/>
  <c r="FJ37" i="1" s="1"/>
  <c r="FM37" i="1"/>
  <c r="FN37" i="1" s="1"/>
  <c r="FE37" i="1"/>
  <c r="FF37" i="1" s="1"/>
  <c r="EM60" i="1"/>
  <c r="ES60" i="1" s="1"/>
  <c r="FA60" i="1" s="1"/>
  <c r="FS37" i="1"/>
  <c r="FT37" i="1" s="1"/>
  <c r="EZ46" i="1"/>
  <c r="FP46" i="1"/>
  <c r="FI46" i="1"/>
  <c r="EY46" i="1"/>
  <c r="FO46" i="1"/>
  <c r="FN46" i="1"/>
  <c r="FT46" i="1"/>
  <c r="FE46" i="1"/>
  <c r="FF46" i="1"/>
  <c r="FD46" i="1"/>
  <c r="EW46" i="1"/>
  <c r="FM46" i="1"/>
  <c r="FC46" i="1"/>
  <c r="FS46" i="1"/>
  <c r="FB46" i="1"/>
  <c r="EU46" i="1"/>
  <c r="EX46" i="1"/>
  <c r="FH46" i="1"/>
  <c r="FA46" i="1"/>
  <c r="FQ46" i="1"/>
  <c r="FG46" i="1"/>
  <c r="FJ46" i="1"/>
  <c r="FR46" i="1"/>
  <c r="FL46" i="1"/>
  <c r="FK46" i="1"/>
  <c r="IC34" i="1"/>
  <c r="IP34" i="1" s="1"/>
  <c r="IB33" i="1"/>
  <c r="HX29" i="1"/>
  <c r="IK29" i="1" s="1"/>
  <c r="IF37" i="1"/>
  <c r="IS37" i="1" s="1"/>
  <c r="IG38" i="1"/>
  <c r="IT38" i="1" s="1"/>
  <c r="FM60" i="1" l="1"/>
  <c r="FP60" i="1"/>
  <c r="FL60" i="1"/>
  <c r="FT60" i="1"/>
  <c r="FR60" i="1"/>
  <c r="FI60" i="1"/>
  <c r="FG60" i="1"/>
  <c r="FB60" i="1"/>
  <c r="EW60" i="1"/>
  <c r="FN60" i="1"/>
  <c r="FE60" i="1"/>
  <c r="FD60" i="1"/>
  <c r="FC60" i="1"/>
  <c r="FH60" i="1"/>
  <c r="FK60" i="1"/>
  <c r="FF60" i="1"/>
  <c r="EU60" i="1"/>
  <c r="EZ51" i="1"/>
  <c r="FP51" i="1"/>
  <c r="FE51" i="1"/>
  <c r="EX51" i="1"/>
  <c r="FN51" i="1"/>
  <c r="FN65" i="1" s="1"/>
  <c r="HS14" i="1" s="1"/>
  <c r="HS15" i="1" s="1"/>
  <c r="HS16" i="1" s="1"/>
  <c r="HS17" i="1" s="1"/>
  <c r="HS18" i="1" s="1"/>
  <c r="HS19" i="1" s="1"/>
  <c r="HS20" i="1" s="1"/>
  <c r="HS21" i="1" s="1"/>
  <c r="HS22" i="1" s="1"/>
  <c r="HS23" i="1" s="1"/>
  <c r="HS24" i="1" s="1"/>
  <c r="HS25" i="1" s="1"/>
  <c r="EY51" i="1"/>
  <c r="FS51" i="1"/>
  <c r="FH51" i="1"/>
  <c r="FM51" i="1"/>
  <c r="EU51" i="1"/>
  <c r="FJ51" i="1"/>
  <c r="FC51" i="1"/>
  <c r="FD51" i="1"/>
  <c r="FT51" i="1"/>
  <c r="FI51" i="1"/>
  <c r="FB51" i="1"/>
  <c r="FR51" i="1"/>
  <c r="FO51" i="1"/>
  <c r="EW51" i="1"/>
  <c r="FF51" i="1"/>
  <c r="FG51" i="1"/>
  <c r="FA51" i="1"/>
  <c r="FQ51" i="1"/>
  <c r="FK51" i="1"/>
  <c r="FL51" i="1"/>
  <c r="EY60" i="1"/>
  <c r="FJ60" i="1"/>
  <c r="FO60" i="1"/>
  <c r="FQ60" i="1"/>
  <c r="EX60" i="1"/>
  <c r="FS60" i="1"/>
  <c r="EZ60" i="1"/>
  <c r="HW28" i="1"/>
  <c r="HZ31" i="1"/>
  <c r="IM31" i="1" s="1"/>
  <c r="IE36" i="1"/>
  <c r="HY30" i="1"/>
  <c r="IH39" i="1"/>
  <c r="ID35" i="1"/>
  <c r="IQ35" i="1" s="1"/>
  <c r="IA32" i="1"/>
  <c r="IO33" i="1"/>
  <c r="EZ65" i="1" l="1"/>
  <c r="HL14" i="1" s="1"/>
  <c r="HL15" i="1" s="1"/>
  <c r="HL16" i="1" s="1"/>
  <c r="HL17" i="1" s="1"/>
  <c r="HL18" i="1" s="1"/>
  <c r="HL19" i="1" s="1"/>
  <c r="HL20" i="1" s="1"/>
  <c r="FP65" i="1"/>
  <c r="HT14" i="1" s="1"/>
  <c r="HT15" i="1" s="1"/>
  <c r="HT16" i="1" s="1"/>
  <c r="HT17" i="1" s="1"/>
  <c r="HT18" i="1" s="1"/>
  <c r="HT19" i="1" s="1"/>
  <c r="HT20" i="1" s="1"/>
  <c r="HT21" i="1" s="1"/>
  <c r="HT22" i="1" s="1"/>
  <c r="HT23" i="1" s="1"/>
  <c r="HT24" i="1" s="1"/>
  <c r="HT25" i="1" s="1"/>
  <c r="HT26" i="1" s="1"/>
  <c r="HT27" i="1" s="1"/>
  <c r="HT28" i="1" s="1"/>
  <c r="FR65" i="1"/>
  <c r="HU14" i="1" s="1"/>
  <c r="HU15" i="1" s="1"/>
  <c r="HU16" i="1" s="1"/>
  <c r="HU17" i="1" s="1"/>
  <c r="HU18" i="1" s="1"/>
  <c r="HU19" i="1" s="1"/>
  <c r="HU20" i="1" s="1"/>
  <c r="HU21" i="1" s="1"/>
  <c r="HU22" i="1" s="1"/>
  <c r="HU23" i="1" s="1"/>
  <c r="HU24" i="1" s="1"/>
  <c r="HU25" i="1" s="1"/>
  <c r="HU26" i="1" s="1"/>
  <c r="HU27" i="1" s="1"/>
  <c r="HU28" i="1" s="1"/>
  <c r="HU29" i="1" s="1"/>
  <c r="HX18" i="1"/>
  <c r="IK18" i="1" s="1"/>
  <c r="IF26" i="1"/>
  <c r="IS26" i="1" s="1"/>
  <c r="HS26" i="1"/>
  <c r="HS27" i="1" s="1"/>
  <c r="IE25" i="1"/>
  <c r="IR25" i="1" s="1"/>
  <c r="IG27" i="1"/>
  <c r="IT27" i="1" s="1"/>
  <c r="FT65" i="1"/>
  <c r="HV14" i="1" s="1"/>
  <c r="HV15" i="1" s="1"/>
  <c r="HV16" i="1" s="1"/>
  <c r="HV17" i="1" s="1"/>
  <c r="HV18" i="1" s="1"/>
  <c r="HV19" i="1" s="1"/>
  <c r="HV20" i="1" s="1"/>
  <c r="HV21" i="1" s="1"/>
  <c r="HV22" i="1" s="1"/>
  <c r="HV23" i="1" s="1"/>
  <c r="HV24" i="1" s="1"/>
  <c r="HV25" i="1" s="1"/>
  <c r="HV26" i="1" s="1"/>
  <c r="HV27" i="1" s="1"/>
  <c r="HV28" i="1" s="1"/>
  <c r="FL65" i="1"/>
  <c r="HR14" i="1" s="1"/>
  <c r="HR15" i="1" s="1"/>
  <c r="HR16" i="1" s="1"/>
  <c r="HR17" i="1" s="1"/>
  <c r="HR18" i="1" s="1"/>
  <c r="HR19" i="1" s="1"/>
  <c r="HR20" i="1" s="1"/>
  <c r="HR21" i="1" s="1"/>
  <c r="HR22" i="1" s="1"/>
  <c r="HR23" i="1" s="1"/>
  <c r="HR24" i="1" s="1"/>
  <c r="FH65" i="1"/>
  <c r="HP14" i="1" s="1"/>
  <c r="HP15" i="1" s="1"/>
  <c r="HP16" i="1" s="1"/>
  <c r="HP17" i="1" s="1"/>
  <c r="HP18" i="1" s="1"/>
  <c r="HP19" i="1" s="1"/>
  <c r="HP20" i="1" s="1"/>
  <c r="HP21" i="1" s="1"/>
  <c r="HP22" i="1" s="1"/>
  <c r="FD65" i="1"/>
  <c r="HN14" i="1" s="1"/>
  <c r="HN15" i="1" s="1"/>
  <c r="HN16" i="1" s="1"/>
  <c r="HN17" i="1" s="1"/>
  <c r="HN18" i="1" s="1"/>
  <c r="HN19" i="1" s="1"/>
  <c r="HN20" i="1" s="1"/>
  <c r="FB65" i="1"/>
  <c r="HM14" i="1" s="1"/>
  <c r="HM15" i="1" s="1"/>
  <c r="HM16" i="1" s="1"/>
  <c r="HM17" i="1" s="1"/>
  <c r="HM18" i="1" s="1"/>
  <c r="HM19" i="1" s="1"/>
  <c r="IG28" i="1"/>
  <c r="IT28" i="1" s="1"/>
  <c r="IF27" i="1"/>
  <c r="IS27" i="1" s="1"/>
  <c r="IH29" i="1"/>
  <c r="IU29" i="1" s="1"/>
  <c r="HX19" i="1"/>
  <c r="ID25" i="1"/>
  <c r="IQ25" i="1" s="1"/>
  <c r="HZ21" i="1"/>
  <c r="IM21" i="1" s="1"/>
  <c r="IE26" i="1"/>
  <c r="IR26" i="1" s="1"/>
  <c r="FF65" i="1"/>
  <c r="HO14" i="1" s="1"/>
  <c r="HO15" i="1" s="1"/>
  <c r="HO16" i="1" s="1"/>
  <c r="HO17" i="1" s="1"/>
  <c r="HO18" i="1" s="1"/>
  <c r="HO19" i="1" s="1"/>
  <c r="HO20" i="1" s="1"/>
  <c r="HO21" i="1" s="1"/>
  <c r="HY20" i="1"/>
  <c r="IL20" i="1" s="1"/>
  <c r="IB23" i="1"/>
  <c r="IO23" i="1" s="1"/>
  <c r="EX65" i="1"/>
  <c r="HK14" i="1" s="1"/>
  <c r="HK15" i="1" s="1"/>
  <c r="HK16" i="1" s="1"/>
  <c r="HK17" i="1" s="1"/>
  <c r="FJ65" i="1"/>
  <c r="HQ14" i="1" s="1"/>
  <c r="HQ15" i="1" s="1"/>
  <c r="HQ16" i="1" s="1"/>
  <c r="HQ17" i="1" s="1"/>
  <c r="HQ18" i="1" s="1"/>
  <c r="HQ19" i="1" s="1"/>
  <c r="HQ20" i="1" s="1"/>
  <c r="HQ21" i="1" s="1"/>
  <c r="HQ22" i="1" s="1"/>
  <c r="HQ23" i="1" s="1"/>
  <c r="ID28" i="1"/>
  <c r="IQ28" i="1" s="1"/>
  <c r="HZ24" i="1"/>
  <c r="IM24" i="1" s="1"/>
  <c r="IG31" i="1"/>
  <c r="IT31" i="1" s="1"/>
  <c r="HY23" i="1"/>
  <c r="IL23" i="1" s="1"/>
  <c r="IE29" i="1"/>
  <c r="IR29" i="1" s="1"/>
  <c r="IB26" i="1"/>
  <c r="IO26" i="1" s="1"/>
  <c r="IH32" i="1"/>
  <c r="IU32" i="1" s="1"/>
  <c r="IF30" i="1"/>
  <c r="IS30" i="1" s="1"/>
  <c r="IA25" i="1"/>
  <c r="IN25" i="1" s="1"/>
  <c r="IC27" i="1"/>
  <c r="IP27" i="1" s="1"/>
  <c r="IE33" i="1"/>
  <c r="IR33" i="1" s="1"/>
  <c r="HZ28" i="1"/>
  <c r="IM28" i="1" s="1"/>
  <c r="IB30" i="1"/>
  <c r="IO30" i="1" s="1"/>
  <c r="HX31" i="1"/>
  <c r="IK31" i="1" s="1"/>
  <c r="IB35" i="1"/>
  <c r="IO35" i="1" s="1"/>
  <c r="IC36" i="1"/>
  <c r="IP36" i="1" s="1"/>
  <c r="IG40" i="1"/>
  <c r="IT40" i="1" s="1"/>
  <c r="IF39" i="1"/>
  <c r="IS39" i="1" s="1"/>
  <c r="HX44" i="1"/>
  <c r="IN32" i="1"/>
  <c r="IU39" i="1"/>
  <c r="IR36" i="1"/>
  <c r="IJ28" i="1"/>
  <c r="IL30" i="1"/>
  <c r="HK18" i="1" l="1"/>
  <c r="HK19" i="1" s="1"/>
  <c r="HW17" i="1"/>
  <c r="HN21" i="1"/>
  <c r="HN22" i="1" s="1"/>
  <c r="HN23" i="1" s="1"/>
  <c r="HN24" i="1" s="1"/>
  <c r="HN25" i="1" s="1"/>
  <c r="HZ20" i="1"/>
  <c r="IM20" i="1" s="1"/>
  <c r="HP23" i="1"/>
  <c r="HP24" i="1" s="1"/>
  <c r="HP25" i="1" s="1"/>
  <c r="HP26" i="1" s="1"/>
  <c r="HP27" i="1" s="1"/>
  <c r="IB22" i="1"/>
  <c r="IO22" i="1" s="1"/>
  <c r="HR25" i="1"/>
  <c r="HR26" i="1" s="1"/>
  <c r="HR27" i="1" s="1"/>
  <c r="HR28" i="1" s="1"/>
  <c r="HR29" i="1" s="1"/>
  <c r="ID24" i="1"/>
  <c r="IQ24" i="1" s="1"/>
  <c r="HQ24" i="1"/>
  <c r="HQ25" i="1" s="1"/>
  <c r="IC23" i="1"/>
  <c r="IP23" i="1" s="1"/>
  <c r="HO22" i="1"/>
  <c r="HO23" i="1" s="1"/>
  <c r="IA21" i="1"/>
  <c r="IN21" i="1" s="1"/>
  <c r="HM20" i="1"/>
  <c r="HM21" i="1" s="1"/>
  <c r="HM22" i="1" s="1"/>
  <c r="HM23" i="1" s="1"/>
  <c r="HM24" i="1" s="1"/>
  <c r="HY19" i="1"/>
  <c r="IL19" i="1" s="1"/>
  <c r="HV29" i="1"/>
  <c r="HV30" i="1" s="1"/>
  <c r="HV31" i="1" s="1"/>
  <c r="HV32" i="1" s="1"/>
  <c r="HV33" i="1" s="1"/>
  <c r="IH28" i="1"/>
  <c r="IU28" i="1" s="1"/>
  <c r="HY21" i="1"/>
  <c r="IL21" i="1" s="1"/>
  <c r="HZ22" i="1"/>
  <c r="IM22" i="1" s="1"/>
  <c r="HL21" i="1"/>
  <c r="HL22" i="1" s="1"/>
  <c r="HX20" i="1"/>
  <c r="IK20" i="1" s="1"/>
  <c r="HT29" i="1"/>
  <c r="HT30" i="1" s="1"/>
  <c r="HT31" i="1" s="1"/>
  <c r="IF28" i="1"/>
  <c r="IS28" i="1" s="1"/>
  <c r="IB24" i="1"/>
  <c r="IO24" i="1" s="1"/>
  <c r="HS28" i="1"/>
  <c r="HS29" i="1" s="1"/>
  <c r="HS30" i="1" s="1"/>
  <c r="HS31" i="1" s="1"/>
  <c r="IE27" i="1"/>
  <c r="IR27" i="1" s="1"/>
  <c r="ID26" i="1"/>
  <c r="IQ26" i="1" s="1"/>
  <c r="IH30" i="1"/>
  <c r="IU30" i="1" s="1"/>
  <c r="HU30" i="1"/>
  <c r="HU31" i="1" s="1"/>
  <c r="HU32" i="1" s="1"/>
  <c r="IG29" i="1"/>
  <c r="IT29" i="1" s="1"/>
  <c r="HY22" i="1"/>
  <c r="IL22" i="1" s="1"/>
  <c r="HX21" i="1"/>
  <c r="IK21" i="1" s="1"/>
  <c r="IB25" i="1"/>
  <c r="IO25" i="1" s="1"/>
  <c r="HZ23" i="1"/>
  <c r="IM23" i="1" s="1"/>
  <c r="IF29" i="1"/>
  <c r="IS29" i="1" s="1"/>
  <c r="IE28" i="1"/>
  <c r="IR28" i="1" s="1"/>
  <c r="ID27" i="1"/>
  <c r="IQ27" i="1" s="1"/>
  <c r="IH31" i="1"/>
  <c r="IU31" i="1" s="1"/>
  <c r="IG30" i="1"/>
  <c r="IT30" i="1" s="1"/>
  <c r="HW18" i="1"/>
  <c r="IK19" i="1"/>
  <c r="IA22" i="1"/>
  <c r="IN22" i="1" s="1"/>
  <c r="IC24" i="1"/>
  <c r="IP24" i="1" s="1"/>
  <c r="HX24" i="1"/>
  <c r="IK24" i="1" s="1"/>
  <c r="IH36" i="1"/>
  <c r="IU36" i="1" s="1"/>
  <c r="IA29" i="1"/>
  <c r="IN29" i="1" s="1"/>
  <c r="HX26" i="1"/>
  <c r="IK26" i="1" s="1"/>
  <c r="IF34" i="1"/>
  <c r="IS34" i="1" s="1"/>
  <c r="IC31" i="1"/>
  <c r="IP31" i="1" s="1"/>
  <c r="HW25" i="1"/>
  <c r="IJ25" i="1" s="1"/>
  <c r="IG35" i="1"/>
  <c r="IT35" i="1" s="1"/>
  <c r="HY27" i="1"/>
  <c r="ID32" i="1"/>
  <c r="IQ32" i="1" s="1"/>
  <c r="HY32" i="1"/>
  <c r="IL32" i="1" s="1"/>
  <c r="IE38" i="1"/>
  <c r="IR38" i="1" s="1"/>
  <c r="IA34" i="1"/>
  <c r="HZ33" i="1"/>
  <c r="IM33" i="1" s="1"/>
  <c r="ID37" i="1"/>
  <c r="IQ37" i="1" s="1"/>
  <c r="HW30" i="1"/>
  <c r="IH41" i="1"/>
  <c r="IU41" i="1" s="1"/>
  <c r="HZ46" i="1"/>
  <c r="HW43" i="1"/>
  <c r="IK44" i="1"/>
  <c r="HY45" i="1"/>
  <c r="IA47" i="1"/>
  <c r="HL23" i="1" l="1"/>
  <c r="HX22" i="1"/>
  <c r="IK22" i="1" s="1"/>
  <c r="IE30" i="1"/>
  <c r="IR30" i="1" s="1"/>
  <c r="HR30" i="1"/>
  <c r="HR31" i="1" s="1"/>
  <c r="ID31" i="1" s="1"/>
  <c r="IQ31" i="1" s="1"/>
  <c r="ID29" i="1"/>
  <c r="IQ29" i="1" s="1"/>
  <c r="HU33" i="1"/>
  <c r="HU34" i="1" s="1"/>
  <c r="IG32" i="1"/>
  <c r="IT32" i="1" s="1"/>
  <c r="HP28" i="1"/>
  <c r="HP29" i="1" s="1"/>
  <c r="IB29" i="1" s="1"/>
  <c r="IO29" i="1" s="1"/>
  <c r="IB27" i="1"/>
  <c r="IO27" i="1" s="1"/>
  <c r="HM25" i="1"/>
  <c r="HY25" i="1" s="1"/>
  <c r="IL25" i="1" s="1"/>
  <c r="HY24" i="1"/>
  <c r="IL24" i="1" s="1"/>
  <c r="HV34" i="1"/>
  <c r="HV35" i="1" s="1"/>
  <c r="IH35" i="1" s="1"/>
  <c r="IU35" i="1" s="1"/>
  <c r="IH33" i="1"/>
  <c r="IU33" i="1" s="1"/>
  <c r="HT32" i="1"/>
  <c r="HT33" i="1" s="1"/>
  <c r="HT34" i="1" s="1"/>
  <c r="HT35" i="1" s="1"/>
  <c r="IF31" i="1"/>
  <c r="IS31" i="1" s="1"/>
  <c r="HN26" i="1"/>
  <c r="HN27" i="1" s="1"/>
  <c r="HZ25" i="1"/>
  <c r="IM25" i="1" s="1"/>
  <c r="HL24" i="1"/>
  <c r="HL25" i="1" s="1"/>
  <c r="HX23" i="1"/>
  <c r="IK23" i="1" s="1"/>
  <c r="II17" i="1"/>
  <c r="AZ17" i="1" s="1"/>
  <c r="IJ17" i="1"/>
  <c r="IV17" i="1" s="1"/>
  <c r="AW17" i="1" s="1"/>
  <c r="IG33" i="1"/>
  <c r="IT33" i="1" s="1"/>
  <c r="ID30" i="1"/>
  <c r="IQ30" i="1" s="1"/>
  <c r="IH34" i="1"/>
  <c r="IU34" i="1" s="1"/>
  <c r="IF32" i="1"/>
  <c r="IS32" i="1" s="1"/>
  <c r="HZ26" i="1"/>
  <c r="IM26" i="1" s="1"/>
  <c r="IB28" i="1"/>
  <c r="IO28" i="1" s="1"/>
  <c r="HQ26" i="1"/>
  <c r="HQ27" i="1" s="1"/>
  <c r="HQ28" i="1" s="1"/>
  <c r="IC25" i="1"/>
  <c r="IP25" i="1" s="1"/>
  <c r="HO24" i="1"/>
  <c r="HO25" i="1" s="1"/>
  <c r="HO26" i="1" s="1"/>
  <c r="IA23" i="1"/>
  <c r="IN23" i="1" s="1"/>
  <c r="HK20" i="1"/>
  <c r="HK21" i="1" s="1"/>
  <c r="HW19" i="1"/>
  <c r="IA24" i="1"/>
  <c r="IN24" i="1" s="1"/>
  <c r="HW20" i="1"/>
  <c r="IC26" i="1"/>
  <c r="IP26" i="1" s="1"/>
  <c r="IJ18" i="1"/>
  <c r="IV18" i="1" s="1"/>
  <c r="AW18" i="1" s="1"/>
  <c r="II18" i="1"/>
  <c r="AZ18" i="1" s="1"/>
  <c r="HS32" i="1"/>
  <c r="IE31" i="1"/>
  <c r="IR31" i="1" s="1"/>
  <c r="IB32" i="1"/>
  <c r="IO32" i="1" s="1"/>
  <c r="HZ30" i="1"/>
  <c r="IM30" i="1" s="1"/>
  <c r="IG36" i="1"/>
  <c r="HX27" i="1"/>
  <c r="IK27" i="1" s="1"/>
  <c r="IH37" i="1"/>
  <c r="IU37" i="1" s="1"/>
  <c r="IL27" i="1"/>
  <c r="IN34" i="1"/>
  <c r="IJ30" i="1"/>
  <c r="IJ43" i="1"/>
  <c r="IL45" i="1"/>
  <c r="IN47" i="1"/>
  <c r="IM46" i="1"/>
  <c r="HK22" i="1" l="1"/>
  <c r="HW21" i="1"/>
  <c r="HP30" i="1"/>
  <c r="HP31" i="1" s="1"/>
  <c r="HP32" i="1" s="1"/>
  <c r="HP33" i="1" s="1"/>
  <c r="HP34" i="1" s="1"/>
  <c r="HV36" i="1"/>
  <c r="HV37" i="1" s="1"/>
  <c r="HV38" i="1" s="1"/>
  <c r="HV39" i="1" s="1"/>
  <c r="HV40" i="1" s="1"/>
  <c r="HR32" i="1"/>
  <c r="HR33" i="1" s="1"/>
  <c r="HR34" i="1" s="1"/>
  <c r="HR35" i="1" s="1"/>
  <c r="HR36" i="1" s="1"/>
  <c r="HL26" i="1"/>
  <c r="HL27" i="1" s="1"/>
  <c r="HL28" i="1" s="1"/>
  <c r="HL29" i="1" s="1"/>
  <c r="HL30" i="1" s="1"/>
  <c r="HX25" i="1"/>
  <c r="IK25" i="1" s="1"/>
  <c r="IV25" i="1" s="1"/>
  <c r="AW25" i="1" s="1"/>
  <c r="HU35" i="1"/>
  <c r="HU36" i="1" s="1"/>
  <c r="HU37" i="1" s="1"/>
  <c r="HU38" i="1" s="1"/>
  <c r="HU39" i="1" s="1"/>
  <c r="IG34" i="1"/>
  <c r="IT34" i="1" s="1"/>
  <c r="IF33" i="1"/>
  <c r="IS33" i="1" s="1"/>
  <c r="HM26" i="1"/>
  <c r="HT36" i="1"/>
  <c r="HT37" i="1" s="1"/>
  <c r="HT38" i="1" s="1"/>
  <c r="IF35" i="1"/>
  <c r="IS35" i="1" s="1"/>
  <c r="ID33" i="1"/>
  <c r="IQ33" i="1" s="1"/>
  <c r="IB31" i="1"/>
  <c r="IO31" i="1" s="1"/>
  <c r="HK23" i="1"/>
  <c r="HK24" i="1" s="1"/>
  <c r="HW22" i="1"/>
  <c r="HQ29" i="1"/>
  <c r="HQ30" i="1" s="1"/>
  <c r="IC28" i="1"/>
  <c r="IP28" i="1" s="1"/>
  <c r="HO27" i="1"/>
  <c r="HO28" i="1" s="1"/>
  <c r="IA26" i="1"/>
  <c r="IN26" i="1" s="1"/>
  <c r="HN28" i="1"/>
  <c r="HN29" i="1" s="1"/>
  <c r="HZ27" i="1"/>
  <c r="IM27" i="1" s="1"/>
  <c r="IA27" i="1"/>
  <c r="IN27" i="1" s="1"/>
  <c r="IC29" i="1"/>
  <c r="IP29" i="1" s="1"/>
  <c r="HW23" i="1"/>
  <c r="IJ23" i="1" s="1"/>
  <c r="IV23" i="1" s="1"/>
  <c r="AW23" i="1" s="1"/>
  <c r="IJ19" i="1"/>
  <c r="IV19" i="1" s="1"/>
  <c r="AW19" i="1" s="1"/>
  <c r="II19" i="1"/>
  <c r="AZ19" i="1" s="1"/>
  <c r="IJ20" i="1"/>
  <c r="IV20" i="1" s="1"/>
  <c r="AW20" i="1" s="1"/>
  <c r="II20" i="1"/>
  <c r="AZ20" i="1" s="1"/>
  <c r="HZ39" i="1"/>
  <c r="IM39" i="1" s="1"/>
  <c r="IB41" i="1"/>
  <c r="IO41" i="1" s="1"/>
  <c r="HS33" i="1"/>
  <c r="HS34" i="1" s="1"/>
  <c r="IE32" i="1"/>
  <c r="IR32" i="1" s="1"/>
  <c r="IE35" i="1"/>
  <c r="IR35" i="1" s="1"/>
  <c r="HZ40" i="1"/>
  <c r="IB42" i="1"/>
  <c r="IE45" i="1"/>
  <c r="IF36" i="1"/>
  <c r="IS36" i="1" s="1"/>
  <c r="HY29" i="1"/>
  <c r="HX28" i="1"/>
  <c r="IK28" i="1" s="1"/>
  <c r="IG37" i="1"/>
  <c r="IT37" i="1" s="1"/>
  <c r="IA31" i="1"/>
  <c r="HW27" i="1"/>
  <c r="IH38" i="1"/>
  <c r="IC33" i="1"/>
  <c r="IP33" i="1" s="1"/>
  <c r="ID34" i="1"/>
  <c r="IT36" i="1"/>
  <c r="IJ21" i="1" l="1"/>
  <c r="IV21" i="1" s="1"/>
  <c r="AW21" i="1" s="1"/>
  <c r="II21" i="1"/>
  <c r="AZ21" i="1" s="1"/>
  <c r="II25" i="1"/>
  <c r="AZ25" i="1" s="1"/>
  <c r="HM27" i="1"/>
  <c r="HM28" i="1" s="1"/>
  <c r="HM29" i="1" s="1"/>
  <c r="HM30" i="1" s="1"/>
  <c r="HM31" i="1" s="1"/>
  <c r="HY26" i="1"/>
  <c r="IL26" i="1" s="1"/>
  <c r="HU40" i="1"/>
  <c r="HU41" i="1" s="1"/>
  <c r="HU42" i="1" s="1"/>
  <c r="HU43" i="1" s="1"/>
  <c r="HU44" i="1" s="1"/>
  <c r="IG39" i="1"/>
  <c r="IT39" i="1" s="1"/>
  <c r="HT39" i="1"/>
  <c r="HT40" i="1" s="1"/>
  <c r="HT41" i="1" s="1"/>
  <c r="HT42" i="1" s="1"/>
  <c r="HT43" i="1" s="1"/>
  <c r="IF38" i="1"/>
  <c r="IS38" i="1" s="1"/>
  <c r="HV41" i="1"/>
  <c r="HV42" i="1" s="1"/>
  <c r="HV43" i="1" s="1"/>
  <c r="HV44" i="1" s="1"/>
  <c r="HV45" i="1" s="1"/>
  <c r="IH40" i="1"/>
  <c r="IU40" i="1" s="1"/>
  <c r="HP35" i="1"/>
  <c r="HP36" i="1" s="1"/>
  <c r="HP37" i="1" s="1"/>
  <c r="HP38" i="1" s="1"/>
  <c r="HP39" i="1" s="1"/>
  <c r="IB34" i="1"/>
  <c r="IO34" i="1" s="1"/>
  <c r="HR37" i="1"/>
  <c r="HR38" i="1" s="1"/>
  <c r="HR39" i="1" s="1"/>
  <c r="HR40" i="1" s="1"/>
  <c r="HR41" i="1" s="1"/>
  <c r="ID36" i="1"/>
  <c r="IQ36" i="1" s="1"/>
  <c r="HL31" i="1"/>
  <c r="HL32" i="1" s="1"/>
  <c r="HL33" i="1" s="1"/>
  <c r="HL34" i="1" s="1"/>
  <c r="HL35" i="1" s="1"/>
  <c r="HX30" i="1"/>
  <c r="IK30" i="1" s="1"/>
  <c r="HY28" i="1"/>
  <c r="IL28" i="1" s="1"/>
  <c r="HS35" i="1"/>
  <c r="HS36" i="1" s="1"/>
  <c r="HS37" i="1" s="1"/>
  <c r="IE34" i="1"/>
  <c r="IR34" i="1" s="1"/>
  <c r="HN30" i="1"/>
  <c r="HN31" i="1" s="1"/>
  <c r="HN32" i="1" s="1"/>
  <c r="HZ29" i="1"/>
  <c r="IM29" i="1" s="1"/>
  <c r="IJ22" i="1"/>
  <c r="IV22" i="1" s="1"/>
  <c r="AW22" i="1" s="1"/>
  <c r="II22" i="1"/>
  <c r="AZ22" i="1" s="1"/>
  <c r="HQ31" i="1"/>
  <c r="HQ32" i="1" s="1"/>
  <c r="IC30" i="1"/>
  <c r="HK25" i="1"/>
  <c r="HK26" i="1" s="1"/>
  <c r="HW24" i="1"/>
  <c r="HO29" i="1"/>
  <c r="HO30" i="1" s="1"/>
  <c r="IA28" i="1"/>
  <c r="IN28" i="1" s="1"/>
  <c r="II23" i="1"/>
  <c r="AZ23" i="1" s="1"/>
  <c r="IA40" i="1"/>
  <c r="IN40" i="1" s="1"/>
  <c r="ID43" i="1"/>
  <c r="IQ43" i="1" s="1"/>
  <c r="IF45" i="1"/>
  <c r="IS45" i="1" s="1"/>
  <c r="HW36" i="1"/>
  <c r="IJ36" i="1" s="1"/>
  <c r="HY38" i="1"/>
  <c r="IL38" i="1" s="1"/>
  <c r="IH47" i="1"/>
  <c r="IU47" i="1" s="1"/>
  <c r="HX37" i="1"/>
  <c r="IK37" i="1" s="1"/>
  <c r="IC42" i="1"/>
  <c r="IP42" i="1" s="1"/>
  <c r="IG46" i="1"/>
  <c r="IT46" i="1" s="1"/>
  <c r="IE44" i="1"/>
  <c r="IR44" i="1" s="1"/>
  <c r="IR45" i="1"/>
  <c r="IM40" i="1"/>
  <c r="ID44" i="1"/>
  <c r="IA41" i="1"/>
  <c r="IC43" i="1"/>
  <c r="HW37" i="1"/>
  <c r="IJ37" i="1" s="1"/>
  <c r="IG47" i="1"/>
  <c r="HY39" i="1"/>
  <c r="IO42" i="1"/>
  <c r="HX38" i="1"/>
  <c r="IK38" i="1" s="1"/>
  <c r="IF46" i="1"/>
  <c r="IJ27" i="1"/>
  <c r="IV27" i="1" s="1"/>
  <c r="AW27" i="1" s="1"/>
  <c r="II27" i="1"/>
  <c r="AZ27" i="1" s="1"/>
  <c r="IL29" i="1"/>
  <c r="IQ34" i="1"/>
  <c r="IU38" i="1"/>
  <c r="IN31" i="1"/>
  <c r="IV28" i="1" l="1"/>
  <c r="AW28" i="1" s="1"/>
  <c r="HL36" i="1"/>
  <c r="HL37" i="1" s="1"/>
  <c r="HL38" i="1" s="1"/>
  <c r="HL39" i="1" s="1"/>
  <c r="HL40" i="1" s="1"/>
  <c r="HL41" i="1" s="1"/>
  <c r="HL42" i="1" s="1"/>
  <c r="HL43" i="1" s="1"/>
  <c r="HL44" i="1" s="1"/>
  <c r="HL45" i="1" s="1"/>
  <c r="HL46" i="1" s="1"/>
  <c r="HL47" i="1" s="1"/>
  <c r="HL48" i="1" s="1"/>
  <c r="HL49" i="1" s="1"/>
  <c r="HL50" i="1" s="1"/>
  <c r="HL51" i="1" s="1"/>
  <c r="HL52" i="1" s="1"/>
  <c r="HL53" i="1" s="1"/>
  <c r="HL54" i="1" s="1"/>
  <c r="HL55" i="1" s="1"/>
  <c r="HL56" i="1" s="1"/>
  <c r="HL57" i="1" s="1"/>
  <c r="HL58" i="1" s="1"/>
  <c r="HL59" i="1" s="1"/>
  <c r="HL60" i="1" s="1"/>
  <c r="HL61" i="1" s="1"/>
  <c r="HL62" i="1" s="1"/>
  <c r="HL63" i="1" s="1"/>
  <c r="HL64" i="1" s="1"/>
  <c r="HX35" i="1"/>
  <c r="IK35" i="1" s="1"/>
  <c r="HP40" i="1"/>
  <c r="HP41" i="1" s="1"/>
  <c r="HP42" i="1" s="1"/>
  <c r="HP43" i="1" s="1"/>
  <c r="HP44" i="1" s="1"/>
  <c r="HP45" i="1" s="1"/>
  <c r="HP46" i="1" s="1"/>
  <c r="HP47" i="1" s="1"/>
  <c r="HP48" i="1" s="1"/>
  <c r="HP49" i="1" s="1"/>
  <c r="HP50" i="1" s="1"/>
  <c r="HP51" i="1" s="1"/>
  <c r="HP52" i="1" s="1"/>
  <c r="HP53" i="1" s="1"/>
  <c r="HP54" i="1" s="1"/>
  <c r="HP55" i="1" s="1"/>
  <c r="HP56" i="1" s="1"/>
  <c r="HP57" i="1" s="1"/>
  <c r="HP58" i="1" s="1"/>
  <c r="HP59" i="1" s="1"/>
  <c r="HP60" i="1" s="1"/>
  <c r="HP61" i="1" s="1"/>
  <c r="HP62" i="1" s="1"/>
  <c r="HP63" i="1" s="1"/>
  <c r="HP64" i="1" s="1"/>
  <c r="IB39" i="1"/>
  <c r="IO39" i="1" s="1"/>
  <c r="HT44" i="1"/>
  <c r="HT45" i="1" s="1"/>
  <c r="HT46" i="1" s="1"/>
  <c r="HT47" i="1" s="1"/>
  <c r="HT48" i="1" s="1"/>
  <c r="HT49" i="1" s="1"/>
  <c r="HT50" i="1" s="1"/>
  <c r="HT51" i="1" s="1"/>
  <c r="HT52" i="1" s="1"/>
  <c r="HT53" i="1" s="1"/>
  <c r="HT54" i="1" s="1"/>
  <c r="HT55" i="1" s="1"/>
  <c r="HT56" i="1" s="1"/>
  <c r="HT57" i="1" s="1"/>
  <c r="HT58" i="1" s="1"/>
  <c r="HT59" i="1" s="1"/>
  <c r="HT60" i="1" s="1"/>
  <c r="HT61" i="1" s="1"/>
  <c r="HT62" i="1" s="1"/>
  <c r="HT63" i="1" s="1"/>
  <c r="HT64" i="1" s="1"/>
  <c r="IF43" i="1"/>
  <c r="IS43" i="1" s="1"/>
  <c r="HR42" i="1"/>
  <c r="HR43" i="1" s="1"/>
  <c r="HR44" i="1" s="1"/>
  <c r="HR45" i="1" s="1"/>
  <c r="HR46" i="1" s="1"/>
  <c r="HR47" i="1" s="1"/>
  <c r="HR48" i="1" s="1"/>
  <c r="HR49" i="1" s="1"/>
  <c r="HR50" i="1" s="1"/>
  <c r="HR51" i="1" s="1"/>
  <c r="HR52" i="1" s="1"/>
  <c r="HR53" i="1" s="1"/>
  <c r="HR54" i="1" s="1"/>
  <c r="HR55" i="1" s="1"/>
  <c r="HR56" i="1" s="1"/>
  <c r="HR57" i="1" s="1"/>
  <c r="HR58" i="1" s="1"/>
  <c r="HR59" i="1" s="1"/>
  <c r="HR60" i="1" s="1"/>
  <c r="HR61" i="1" s="1"/>
  <c r="HR62" i="1" s="1"/>
  <c r="HR63" i="1" s="1"/>
  <c r="HR64" i="1" s="1"/>
  <c r="ID41" i="1"/>
  <c r="IQ41" i="1" s="1"/>
  <c r="HV46" i="1"/>
  <c r="HV47" i="1" s="1"/>
  <c r="HV48" i="1" s="1"/>
  <c r="HV49" i="1" s="1"/>
  <c r="HV50" i="1" s="1"/>
  <c r="HV51" i="1" s="1"/>
  <c r="HV52" i="1" s="1"/>
  <c r="HV53" i="1" s="1"/>
  <c r="HV54" i="1" s="1"/>
  <c r="HV55" i="1" s="1"/>
  <c r="HV56" i="1" s="1"/>
  <c r="HV57" i="1" s="1"/>
  <c r="HV58" i="1" s="1"/>
  <c r="HV59" i="1" s="1"/>
  <c r="HV60" i="1" s="1"/>
  <c r="HV61" i="1" s="1"/>
  <c r="HV62" i="1" s="1"/>
  <c r="HV63" i="1" s="1"/>
  <c r="HV64" i="1" s="1"/>
  <c r="IH45" i="1"/>
  <c r="IU45" i="1" s="1"/>
  <c r="IV45" i="1" s="1"/>
  <c r="AW45" i="1" s="1"/>
  <c r="HU45" i="1"/>
  <c r="HU46" i="1" s="1"/>
  <c r="HU47" i="1" s="1"/>
  <c r="HU48" i="1" s="1"/>
  <c r="HU49" i="1" s="1"/>
  <c r="HU50" i="1" s="1"/>
  <c r="HU51" i="1" s="1"/>
  <c r="HU52" i="1" s="1"/>
  <c r="HU53" i="1" s="1"/>
  <c r="HU54" i="1" s="1"/>
  <c r="HU55" i="1" s="1"/>
  <c r="HU56" i="1" s="1"/>
  <c r="HU57" i="1" s="1"/>
  <c r="HU58" i="1" s="1"/>
  <c r="HU59" i="1" s="1"/>
  <c r="HU60" i="1" s="1"/>
  <c r="HU61" i="1" s="1"/>
  <c r="HU62" i="1" s="1"/>
  <c r="HU63" i="1" s="1"/>
  <c r="HU64" i="1" s="1"/>
  <c r="IG44" i="1"/>
  <c r="IT44" i="1" s="1"/>
  <c r="HS38" i="1"/>
  <c r="HS39" i="1" s="1"/>
  <c r="HS40" i="1" s="1"/>
  <c r="HS41" i="1" s="1"/>
  <c r="HS42" i="1" s="1"/>
  <c r="IE37" i="1"/>
  <c r="IR37" i="1" s="1"/>
  <c r="HN33" i="1"/>
  <c r="HN34" i="1" s="1"/>
  <c r="HN35" i="1" s="1"/>
  <c r="HN36" i="1" s="1"/>
  <c r="HN37" i="1" s="1"/>
  <c r="HZ32" i="1"/>
  <c r="IM32" i="1" s="1"/>
  <c r="HM32" i="1"/>
  <c r="HM33" i="1" s="1"/>
  <c r="HM34" i="1" s="1"/>
  <c r="HM35" i="1" s="1"/>
  <c r="HM36" i="1" s="1"/>
  <c r="HY31" i="1"/>
  <c r="II28" i="1"/>
  <c r="AZ28" i="1" s="1"/>
  <c r="HO31" i="1"/>
  <c r="HO32" i="1" s="1"/>
  <c r="HO33" i="1" s="1"/>
  <c r="IA30" i="1"/>
  <c r="IN30" i="1" s="1"/>
  <c r="HQ33" i="1"/>
  <c r="HQ34" i="1" s="1"/>
  <c r="HQ35" i="1" s="1"/>
  <c r="IC32" i="1"/>
  <c r="HK27" i="1"/>
  <c r="HK28" i="1" s="1"/>
  <c r="HK29" i="1" s="1"/>
  <c r="HW26" i="1"/>
  <c r="IJ24" i="1"/>
  <c r="IV24" i="1" s="1"/>
  <c r="AW24" i="1" s="1"/>
  <c r="II24" i="1"/>
  <c r="AZ24" i="1" s="1"/>
  <c r="IP30" i="1"/>
  <c r="HX47" i="1"/>
  <c r="IK47" i="1" s="1"/>
  <c r="HW46" i="1"/>
  <c r="IJ46" i="1" s="1"/>
  <c r="IL39" i="1"/>
  <c r="IN41" i="1"/>
  <c r="IS46" i="1"/>
  <c r="IT47" i="1"/>
  <c r="IP43" i="1"/>
  <c r="IQ44" i="1"/>
  <c r="II45" i="1" l="1"/>
  <c r="AZ45" i="1" s="1"/>
  <c r="II30" i="1"/>
  <c r="AZ30" i="1" s="1"/>
  <c r="II39" i="1"/>
  <c r="AZ39" i="1" s="1"/>
  <c r="II43" i="1"/>
  <c r="AZ43" i="1" s="1"/>
  <c r="II44" i="1"/>
  <c r="AZ44" i="1" s="1"/>
  <c r="IV44" i="1"/>
  <c r="AW44" i="1" s="1"/>
  <c r="II41" i="1"/>
  <c r="AZ41" i="1" s="1"/>
  <c r="IV39" i="1"/>
  <c r="AW39" i="1" s="1"/>
  <c r="IV43" i="1"/>
  <c r="AW43" i="1" s="1"/>
  <c r="IV41" i="1"/>
  <c r="AW41" i="1" s="1"/>
  <c r="HM37" i="1"/>
  <c r="HM38" i="1" s="1"/>
  <c r="HM39" i="1" s="1"/>
  <c r="HM40" i="1" s="1"/>
  <c r="HM41" i="1" s="1"/>
  <c r="HM42" i="1" s="1"/>
  <c r="HM43" i="1" s="1"/>
  <c r="HM44" i="1" s="1"/>
  <c r="HM45" i="1" s="1"/>
  <c r="HM46" i="1" s="1"/>
  <c r="HM47" i="1" s="1"/>
  <c r="HM48" i="1" s="1"/>
  <c r="HM49" i="1" s="1"/>
  <c r="HM50" i="1" s="1"/>
  <c r="HM51" i="1" s="1"/>
  <c r="HM52" i="1" s="1"/>
  <c r="HM53" i="1" s="1"/>
  <c r="HM54" i="1" s="1"/>
  <c r="HM55" i="1" s="1"/>
  <c r="HM56" i="1" s="1"/>
  <c r="HM57" i="1" s="1"/>
  <c r="HM58" i="1" s="1"/>
  <c r="HM59" i="1" s="1"/>
  <c r="HM60" i="1" s="1"/>
  <c r="HM61" i="1" s="1"/>
  <c r="HM62" i="1" s="1"/>
  <c r="HM63" i="1" s="1"/>
  <c r="HM64" i="1" s="1"/>
  <c r="HY36" i="1"/>
  <c r="HS43" i="1"/>
  <c r="HS44" i="1" s="1"/>
  <c r="HS45" i="1" s="1"/>
  <c r="HS46" i="1" s="1"/>
  <c r="HS47" i="1" s="1"/>
  <c r="HS48" i="1" s="1"/>
  <c r="HS49" i="1" s="1"/>
  <c r="HS50" i="1" s="1"/>
  <c r="HS51" i="1" s="1"/>
  <c r="HS52" i="1" s="1"/>
  <c r="HS53" i="1" s="1"/>
  <c r="HS54" i="1" s="1"/>
  <c r="HS55" i="1" s="1"/>
  <c r="HS56" i="1" s="1"/>
  <c r="HS57" i="1" s="1"/>
  <c r="HS58" i="1" s="1"/>
  <c r="HS59" i="1" s="1"/>
  <c r="HS60" i="1" s="1"/>
  <c r="HS61" i="1" s="1"/>
  <c r="HS62" i="1" s="1"/>
  <c r="HS63" i="1" s="1"/>
  <c r="HS64" i="1" s="1"/>
  <c r="IE42" i="1"/>
  <c r="HN38" i="1"/>
  <c r="HN39" i="1" s="1"/>
  <c r="HN40" i="1" s="1"/>
  <c r="HN41" i="1" s="1"/>
  <c r="HN42" i="1" s="1"/>
  <c r="HN43" i="1" s="1"/>
  <c r="HN44" i="1" s="1"/>
  <c r="HN45" i="1" s="1"/>
  <c r="HN46" i="1" s="1"/>
  <c r="HN47" i="1" s="1"/>
  <c r="HN48" i="1" s="1"/>
  <c r="HN49" i="1" s="1"/>
  <c r="HN50" i="1" s="1"/>
  <c r="HN51" i="1" s="1"/>
  <c r="HN52" i="1" s="1"/>
  <c r="HN53" i="1" s="1"/>
  <c r="HN54" i="1" s="1"/>
  <c r="HN55" i="1" s="1"/>
  <c r="HN56" i="1" s="1"/>
  <c r="HN57" i="1" s="1"/>
  <c r="HN58" i="1" s="1"/>
  <c r="HN59" i="1" s="1"/>
  <c r="HN60" i="1" s="1"/>
  <c r="HN61" i="1" s="1"/>
  <c r="HN62" i="1" s="1"/>
  <c r="HN63" i="1" s="1"/>
  <c r="HN64" i="1" s="1"/>
  <c r="HZ37" i="1"/>
  <c r="IL31" i="1"/>
  <c r="IV31" i="1" s="1"/>
  <c r="AW31" i="1" s="1"/>
  <c r="II31" i="1"/>
  <c r="AZ31" i="1" s="1"/>
  <c r="HK30" i="1"/>
  <c r="HK31" i="1" s="1"/>
  <c r="HK32" i="1" s="1"/>
  <c r="HK33" i="1" s="1"/>
  <c r="HK34" i="1" s="1"/>
  <c r="HW29" i="1"/>
  <c r="HO34" i="1"/>
  <c r="HO35" i="1" s="1"/>
  <c r="HO36" i="1" s="1"/>
  <c r="HO37" i="1" s="1"/>
  <c r="HO38" i="1" s="1"/>
  <c r="IA33" i="1"/>
  <c r="HQ36" i="1"/>
  <c r="HQ37" i="1" s="1"/>
  <c r="HQ38" i="1" s="1"/>
  <c r="HQ39" i="1" s="1"/>
  <c r="HQ40" i="1" s="1"/>
  <c r="IC35" i="1"/>
  <c r="IV30" i="1"/>
  <c r="AW30" i="1" s="1"/>
  <c r="IP32" i="1"/>
  <c r="IV32" i="1" s="1"/>
  <c r="AW32" i="1" s="1"/>
  <c r="II32" i="1"/>
  <c r="AZ32" i="1" s="1"/>
  <c r="II26" i="1"/>
  <c r="AZ26" i="1" s="1"/>
  <c r="IJ26" i="1"/>
  <c r="IV26" i="1" s="1"/>
  <c r="AW26" i="1" s="1"/>
  <c r="HW51" i="1"/>
  <c r="II47" i="1"/>
  <c r="AZ47" i="1" s="1"/>
  <c r="IV47" i="1"/>
  <c r="AW47" i="1" s="1"/>
  <c r="HW60" i="1"/>
  <c r="IJ60" i="1" s="1"/>
  <c r="IV60" i="1" s="1"/>
  <c r="AW60" i="1" s="1"/>
  <c r="II46" i="1"/>
  <c r="AZ46" i="1" s="1"/>
  <c r="IV46" i="1"/>
  <c r="AW46" i="1" s="1"/>
  <c r="HO39" i="1" l="1"/>
  <c r="HO40" i="1" s="1"/>
  <c r="HO41" i="1" s="1"/>
  <c r="HO42" i="1" s="1"/>
  <c r="HO43" i="1" s="1"/>
  <c r="HO44" i="1" s="1"/>
  <c r="HO45" i="1" s="1"/>
  <c r="HO46" i="1" s="1"/>
  <c r="HO47" i="1" s="1"/>
  <c r="HO48" i="1" s="1"/>
  <c r="HO49" i="1" s="1"/>
  <c r="HO50" i="1" s="1"/>
  <c r="HO51" i="1" s="1"/>
  <c r="HO52" i="1" s="1"/>
  <c r="HO53" i="1" s="1"/>
  <c r="HO54" i="1" s="1"/>
  <c r="HO55" i="1" s="1"/>
  <c r="HO56" i="1" s="1"/>
  <c r="HO57" i="1" s="1"/>
  <c r="HO58" i="1" s="1"/>
  <c r="HO59" i="1" s="1"/>
  <c r="HO60" i="1" s="1"/>
  <c r="HO61" i="1" s="1"/>
  <c r="HO62" i="1" s="1"/>
  <c r="HO63" i="1" s="1"/>
  <c r="HO64" i="1" s="1"/>
  <c r="IA38" i="1"/>
  <c r="IM37" i="1"/>
  <c r="IV37" i="1" s="1"/>
  <c r="AW37" i="1" s="1"/>
  <c r="II37" i="1"/>
  <c r="AZ37" i="1" s="1"/>
  <c r="IL36" i="1"/>
  <c r="IV36" i="1" s="1"/>
  <c r="AW36" i="1" s="1"/>
  <c r="II36" i="1"/>
  <c r="AZ36" i="1" s="1"/>
  <c r="HK35" i="1"/>
  <c r="HK36" i="1" s="1"/>
  <c r="HK37" i="1" s="1"/>
  <c r="HK38" i="1" s="1"/>
  <c r="HK39" i="1" s="1"/>
  <c r="HK40" i="1" s="1"/>
  <c r="HK41" i="1" s="1"/>
  <c r="HK42" i="1" s="1"/>
  <c r="HK43" i="1" s="1"/>
  <c r="HK44" i="1" s="1"/>
  <c r="HK45" i="1" s="1"/>
  <c r="HK46" i="1" s="1"/>
  <c r="HK47" i="1" s="1"/>
  <c r="HK48" i="1" s="1"/>
  <c r="HK49" i="1" s="1"/>
  <c r="HK50" i="1" s="1"/>
  <c r="HK51" i="1" s="1"/>
  <c r="HK52" i="1" s="1"/>
  <c r="HK53" i="1" s="1"/>
  <c r="HK54" i="1" s="1"/>
  <c r="HK55" i="1" s="1"/>
  <c r="HK56" i="1" s="1"/>
  <c r="HK57" i="1" s="1"/>
  <c r="HK58" i="1" s="1"/>
  <c r="HK59" i="1" s="1"/>
  <c r="HK60" i="1" s="1"/>
  <c r="HK61" i="1" s="1"/>
  <c r="HK62" i="1" s="1"/>
  <c r="HK63" i="1" s="1"/>
  <c r="HK64" i="1" s="1"/>
  <c r="HW34" i="1"/>
  <c r="HQ41" i="1"/>
  <c r="HQ42" i="1" s="1"/>
  <c r="HQ43" i="1" s="1"/>
  <c r="HQ44" i="1" s="1"/>
  <c r="HQ45" i="1" s="1"/>
  <c r="HQ46" i="1" s="1"/>
  <c r="HQ47" i="1" s="1"/>
  <c r="HQ48" i="1" s="1"/>
  <c r="HQ49" i="1" s="1"/>
  <c r="HQ50" i="1" s="1"/>
  <c r="HQ51" i="1" s="1"/>
  <c r="HQ52" i="1" s="1"/>
  <c r="HQ53" i="1" s="1"/>
  <c r="HQ54" i="1" s="1"/>
  <c r="HQ55" i="1" s="1"/>
  <c r="HQ56" i="1" s="1"/>
  <c r="HQ57" i="1" s="1"/>
  <c r="HQ58" i="1" s="1"/>
  <c r="HQ59" i="1" s="1"/>
  <c r="HQ60" i="1" s="1"/>
  <c r="HQ61" i="1" s="1"/>
  <c r="HQ62" i="1" s="1"/>
  <c r="HQ63" i="1" s="1"/>
  <c r="HQ64" i="1" s="1"/>
  <c r="IC40" i="1"/>
  <c r="IR42" i="1"/>
  <c r="IV42" i="1" s="1"/>
  <c r="AW42" i="1" s="1"/>
  <c r="II42" i="1"/>
  <c r="AZ42" i="1" s="1"/>
  <c r="IP35" i="1"/>
  <c r="IV35" i="1" s="1"/>
  <c r="AW35" i="1" s="1"/>
  <c r="II35" i="1"/>
  <c r="AZ35" i="1" s="1"/>
  <c r="IJ29" i="1"/>
  <c r="IV29" i="1" s="1"/>
  <c r="AW29" i="1" s="1"/>
  <c r="II29" i="1"/>
  <c r="AZ29" i="1" s="1"/>
  <c r="IN33" i="1"/>
  <c r="IV33" i="1" s="1"/>
  <c r="AW33" i="1" s="1"/>
  <c r="II33" i="1"/>
  <c r="AZ33" i="1" s="1"/>
  <c r="II51" i="1"/>
  <c r="AZ51" i="1" s="1"/>
  <c r="IJ51" i="1"/>
  <c r="IV51" i="1" s="1"/>
  <c r="AW51" i="1" s="1"/>
  <c r="II60" i="1"/>
  <c r="AZ60" i="1" s="1"/>
  <c r="IJ34" i="1" l="1"/>
  <c r="IV34" i="1" s="1"/>
  <c r="AW34" i="1" s="1"/>
  <c r="II34" i="1"/>
  <c r="AZ34" i="1" s="1"/>
  <c r="IP40" i="1"/>
  <c r="IV40" i="1" s="1"/>
  <c r="AW40" i="1" s="1"/>
  <c r="II40" i="1"/>
  <c r="AZ40" i="1" s="1"/>
  <c r="IN38" i="1"/>
  <c r="IV38" i="1" s="1"/>
  <c r="AW38" i="1" s="1"/>
  <c r="II38" i="1"/>
  <c r="AZ38" i="1" s="1"/>
  <c r="IV65" i="1" l="1"/>
  <c r="T5" i="1" s="1"/>
  <c r="T7" i="1" s="1"/>
  <c r="CL1" i="1" s="1"/>
  <c r="CL2" i="1" s="1"/>
  <c r="CN2" i="1" s="1"/>
  <c r="CP2" i="1" s="1"/>
  <c r="CQ2" i="1" s="1"/>
  <c r="CR2" i="1" s="1"/>
  <c r="AX2" i="1" s="1"/>
  <c r="CN1" i="1" l="1"/>
  <c r="CP1" i="1" s="1"/>
  <c r="CQ1" i="1" s="1"/>
  <c r="CR1" i="1" s="1"/>
  <c r="AX1" i="1" s="1"/>
  <c r="CL3" i="1"/>
  <c r="CN3" i="1" s="1"/>
  <c r="CP3" i="1" s="1"/>
  <c r="CQ3" i="1" s="1"/>
  <c r="CR3" i="1" s="1"/>
  <c r="AX3" i="1" s="1"/>
  <c r="CL4" i="1" l="1"/>
  <c r="CL5" i="1" s="1"/>
  <c r="CN5" i="1" s="1"/>
  <c r="CP5" i="1" s="1"/>
  <c r="CQ5" i="1" s="1"/>
  <c r="CR5" i="1" s="1"/>
  <c r="AX5" i="1" s="1"/>
  <c r="CL6" i="1" l="1"/>
  <c r="CN6" i="1" s="1"/>
  <c r="CP6" i="1" s="1"/>
  <c r="CQ6" i="1" s="1"/>
  <c r="CR6" i="1" s="1"/>
  <c r="AX6" i="1" s="1"/>
  <c r="CN4" i="1"/>
  <c r="CP4" i="1" s="1"/>
  <c r="CQ4" i="1" s="1"/>
  <c r="CR4" i="1" s="1"/>
  <c r="AX4" i="1" s="1"/>
  <c r="CL7" i="1" l="1"/>
  <c r="CL8" i="1" s="1"/>
  <c r="CN7" i="1" l="1"/>
  <c r="CP7" i="1" s="1"/>
  <c r="CQ7" i="1" s="1"/>
  <c r="CR7" i="1" s="1"/>
  <c r="AX7" i="1" s="1"/>
  <c r="CN8" i="1"/>
  <c r="CP8" i="1" s="1"/>
  <c r="CQ8" i="1" s="1"/>
  <c r="CR8" i="1" s="1"/>
  <c r="AX8" i="1" s="1"/>
  <c r="CL9" i="1"/>
  <c r="CL10" i="1" l="1"/>
  <c r="CN9" i="1"/>
  <c r="CP9" i="1" s="1"/>
  <c r="CQ9" i="1" s="1"/>
  <c r="CR9" i="1" s="1"/>
  <c r="AX9" i="1" s="1"/>
  <c r="CL11" i="1" l="1"/>
  <c r="CN10" i="1"/>
  <c r="CP10" i="1" s="1"/>
  <c r="CQ10" i="1" s="1"/>
  <c r="CR10" i="1" s="1"/>
  <c r="AX10" i="1" s="1"/>
  <c r="CL12" i="1" l="1"/>
  <c r="CN11" i="1"/>
  <c r="CP11" i="1" s="1"/>
  <c r="CQ11" i="1" s="1"/>
  <c r="CR11" i="1" s="1"/>
  <c r="AX11" i="1" s="1"/>
  <c r="CL13" i="1" l="1"/>
  <c r="CN13" i="1" s="1"/>
  <c r="CP13" i="1" s="1"/>
  <c r="CQ13" i="1" s="1"/>
  <c r="CR13" i="1" s="1"/>
  <c r="AX13" i="1" s="1"/>
  <c r="CN12" i="1"/>
  <c r="CP12" i="1" s="1"/>
  <c r="CQ12" i="1" s="1"/>
  <c r="CR12" i="1" s="1"/>
  <c r="AX12" i="1" s="1"/>
</calcChain>
</file>

<file path=xl/sharedStrings.xml><?xml version="1.0" encoding="utf-8"?>
<sst xmlns="http://schemas.openxmlformats.org/spreadsheetml/2006/main" count="111" uniqueCount="80">
  <si>
    <t>Cliente/emp.</t>
  </si>
  <si>
    <t>Cota (m)</t>
  </si>
  <si>
    <t>Argila Siltosa</t>
  </si>
  <si>
    <t>Silte Argiloso</t>
  </si>
  <si>
    <t>Argila Arenosa</t>
  </si>
  <si>
    <t>Silte Arenoso</t>
  </si>
  <si>
    <t>Areia Argilosa</t>
  </si>
  <si>
    <t>Areia Siltosa</t>
  </si>
  <si>
    <t>Areia</t>
  </si>
  <si>
    <t>Areia com pedregulhos</t>
  </si>
  <si>
    <t>Tipo do solo</t>
  </si>
  <si>
    <t>N° SPT</t>
  </si>
  <si>
    <t>Aoki-Velloso</t>
  </si>
  <si>
    <t>F1</t>
  </si>
  <si>
    <t>F2</t>
  </si>
  <si>
    <t>ARGS</t>
  </si>
  <si>
    <t>ARGA</t>
  </si>
  <si>
    <t>SAG</t>
  </si>
  <si>
    <t>SAR</t>
  </si>
  <si>
    <t>AREA</t>
  </si>
  <si>
    <t>ARS</t>
  </si>
  <si>
    <t>ARE</t>
  </si>
  <si>
    <t>ARP</t>
  </si>
  <si>
    <t>m</t>
  </si>
  <si>
    <t>mm</t>
  </si>
  <si>
    <t>P</t>
  </si>
  <si>
    <t>L</t>
  </si>
  <si>
    <t>dp</t>
  </si>
  <si>
    <t>sp</t>
  </si>
  <si>
    <t>B</t>
  </si>
  <si>
    <t>8*dp</t>
  </si>
  <si>
    <t>3,5*dp</t>
  </si>
  <si>
    <t>Qlu</t>
  </si>
  <si>
    <t>P.P.C.V.</t>
  </si>
  <si>
    <t>Qpu</t>
  </si>
  <si>
    <t>Qu</t>
  </si>
  <si>
    <t>Qadm</t>
  </si>
  <si>
    <t>(%)</t>
  </si>
  <si>
    <t>K</t>
  </si>
  <si>
    <t>SPT</t>
  </si>
  <si>
    <t>SOLO</t>
  </si>
  <si>
    <t>Diâmetro seção circular</t>
  </si>
  <si>
    <t>Lado seção quadrada</t>
  </si>
  <si>
    <t>*</t>
  </si>
  <si>
    <t>Carga axial</t>
  </si>
  <si>
    <t>ton</t>
  </si>
  <si>
    <t>Comp. total da estaca</t>
  </si>
  <si>
    <t>Módulo Elasticidade (Ec)</t>
  </si>
  <si>
    <t>GPa</t>
  </si>
  <si>
    <t>Pe</t>
  </si>
  <si>
    <t>Capac. carga Lateral (ton)</t>
  </si>
  <si>
    <t>Capac. carga Ponta (ton)</t>
  </si>
  <si>
    <t>Capac. Total (ton)</t>
  </si>
  <si>
    <t>Capacidade de carga - Método Aoki-Velloso</t>
  </si>
  <si>
    <t>Eo</t>
  </si>
  <si>
    <t>Nível d'agua</t>
  </si>
  <si>
    <t>Peso específico</t>
  </si>
  <si>
    <t>Argilosos</t>
  </si>
  <si>
    <t>(ʸ)</t>
  </si>
  <si>
    <t>Tensão geostática</t>
  </si>
  <si>
    <t>acréscimo de tensões</t>
  </si>
  <si>
    <t>Módulo deformabilidade</t>
  </si>
  <si>
    <t>α</t>
  </si>
  <si>
    <t>Gráfico SPT</t>
  </si>
  <si>
    <t>ρs</t>
  </si>
  <si>
    <t>ρ</t>
  </si>
  <si>
    <t>% da capac. Lateral</t>
  </si>
  <si>
    <t>carga x recalque</t>
  </si>
  <si>
    <t>Curva CARGA X RECALQUE - Expressão de Van der Veen (1953)</t>
  </si>
  <si>
    <t>n</t>
  </si>
  <si>
    <t>F1:</t>
  </si>
  <si>
    <t>F2:</t>
  </si>
  <si>
    <t>ρe</t>
  </si>
  <si>
    <t>Recalque da estaca (ρ) (mm)</t>
  </si>
  <si>
    <t>Licença:</t>
  </si>
  <si>
    <t>Cálculo recalque estaca - Método Aoki</t>
  </si>
  <si>
    <t>Carga admissível (ton)</t>
  </si>
  <si>
    <t>Metodologia válida desde que a carga aplicada seja maior que o atrito lateral e menor que a capacidade de carga total</t>
  </si>
  <si>
    <t>www.sitengenharia.com.br</t>
  </si>
  <si>
    <t xml:space="preserve">Leandro Bertaco Lúcio  CREA-SP:5069233488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</si>
</sst>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
    <numFmt numFmtId="166" formatCode="0.0000"/>
    <numFmt numFmtId="167" formatCode="0.00000"/>
    <numFmt numFmtId="168" formatCode="0.000000"/>
    <numFmt numFmtId="169" formatCode="[$-F400]h:mm:ss\ AM/PM"/>
  </numFmts>
  <fonts count="80" x14ac:knownFonts="1">
    <font>
      <sz val="10"/>
      <name val="Arial"/>
    </font>
    <font>
      <sz val="10"/>
      <name val="Arial"/>
      <family val="2"/>
    </font>
    <font>
      <sz val="10"/>
      <name val="Arial"/>
      <family val="2"/>
    </font>
    <font>
      <sz val="7"/>
      <name val="Arial"/>
      <family val="2"/>
    </font>
    <font>
      <sz val="8"/>
      <name val="Arial"/>
      <family val="2"/>
    </font>
    <font>
      <sz val="7"/>
      <color indexed="23"/>
      <name val="Arial"/>
      <family val="2"/>
    </font>
    <font>
      <b/>
      <sz val="10"/>
      <name val="Arial"/>
      <family val="2"/>
    </font>
    <font>
      <b/>
      <sz val="7"/>
      <name val="Arial"/>
      <family val="2"/>
    </font>
    <font>
      <b/>
      <sz val="10"/>
      <color indexed="20"/>
      <name val="Arial"/>
      <family val="2"/>
    </font>
    <font>
      <b/>
      <sz val="9"/>
      <name val="Arial"/>
      <family val="2"/>
    </font>
    <font>
      <sz val="8"/>
      <color indexed="8"/>
      <name val="Arial"/>
      <family val="2"/>
    </font>
    <font>
      <sz val="8"/>
      <name val="Tahoma"/>
      <family val="2"/>
    </font>
    <font>
      <b/>
      <sz val="10"/>
      <color indexed="8"/>
      <name val="Arial"/>
      <family val="2"/>
    </font>
    <font>
      <sz val="9"/>
      <name val="Arial"/>
      <family val="2"/>
    </font>
    <font>
      <b/>
      <sz val="8"/>
      <color indexed="20"/>
      <name val="Arial"/>
      <family val="2"/>
    </font>
    <font>
      <sz val="9"/>
      <color indexed="8"/>
      <name val="Arial"/>
      <family val="2"/>
    </font>
    <font>
      <sz val="10"/>
      <name val="Arial"/>
      <family val="2"/>
    </font>
    <font>
      <sz val="8"/>
      <color indexed="46"/>
      <name val="Arial"/>
      <family val="2"/>
    </font>
    <font>
      <sz val="7"/>
      <color indexed="46"/>
      <name val="Arial"/>
      <family val="2"/>
    </font>
    <font>
      <sz val="12"/>
      <name val="Arial"/>
      <family val="2"/>
    </font>
    <font>
      <sz val="7"/>
      <name val="Arial"/>
      <family val="2"/>
    </font>
    <font>
      <sz val="10"/>
      <name val="Arial"/>
      <family val="2"/>
    </font>
    <font>
      <b/>
      <sz val="7"/>
      <name val="Arial"/>
      <family val="2"/>
    </font>
    <font>
      <b/>
      <sz val="10"/>
      <name val="Arial"/>
      <family val="2"/>
    </font>
    <font>
      <sz val="10"/>
      <color indexed="40"/>
      <name val="Arial"/>
      <family val="2"/>
    </font>
    <font>
      <sz val="8"/>
      <color indexed="40"/>
      <name val="Arial"/>
      <family val="2"/>
    </font>
    <font>
      <sz val="6"/>
      <color indexed="40"/>
      <name val="Arial"/>
      <family val="2"/>
    </font>
    <font>
      <b/>
      <sz val="8"/>
      <name val="Tahoma"/>
      <family val="2"/>
    </font>
    <font>
      <sz val="8"/>
      <color indexed="8"/>
      <name val="Tahoma"/>
      <family val="2"/>
    </font>
    <font>
      <b/>
      <sz val="9"/>
      <name val="Tahoma"/>
      <family val="2"/>
    </font>
    <font>
      <sz val="9"/>
      <name val="Tahoma"/>
      <family val="2"/>
    </font>
    <font>
      <sz val="6"/>
      <name val="Tahoma"/>
      <family val="2"/>
    </font>
    <font>
      <sz val="7"/>
      <name val="Tahoma"/>
      <family val="2"/>
    </font>
    <font>
      <sz val="10"/>
      <name val="Tahoma"/>
      <family val="2"/>
    </font>
    <font>
      <sz val="8"/>
      <color indexed="46"/>
      <name val="Tahoma"/>
      <family val="2"/>
    </font>
    <font>
      <sz val="10"/>
      <color indexed="46"/>
      <name val="Tahoma"/>
      <family val="2"/>
    </font>
    <font>
      <b/>
      <sz val="10"/>
      <name val="Tahoma"/>
      <family val="2"/>
    </font>
    <font>
      <sz val="7"/>
      <color indexed="23"/>
      <name val="Tahoma"/>
      <family val="2"/>
    </font>
    <font>
      <sz val="10"/>
      <color indexed="8"/>
      <name val="Tahoma"/>
      <family val="2"/>
    </font>
    <font>
      <b/>
      <sz val="10"/>
      <color indexed="20"/>
      <name val="Tahoma"/>
      <family val="2"/>
    </font>
    <font>
      <b/>
      <sz val="7"/>
      <name val="Tahoma"/>
      <family val="2"/>
    </font>
    <font>
      <sz val="12"/>
      <name val="Tahoma"/>
      <family val="2"/>
    </font>
    <font>
      <sz val="13"/>
      <name val="Tahoma"/>
      <family val="2"/>
    </font>
    <font>
      <sz val="10"/>
      <color indexed="20"/>
      <name val="Tahoma"/>
      <family val="2"/>
    </font>
    <font>
      <b/>
      <sz val="10"/>
      <color indexed="8"/>
      <name val="Tahoma"/>
      <family val="2"/>
    </font>
    <font>
      <sz val="9"/>
      <color indexed="8"/>
      <name val="Tahoma"/>
      <family val="2"/>
    </font>
    <font>
      <i/>
      <sz val="8"/>
      <name val="Tahoma"/>
      <family val="2"/>
    </font>
    <font>
      <sz val="11"/>
      <name val="Arial"/>
      <family val="2"/>
    </font>
    <font>
      <sz val="8"/>
      <color rgb="FF000000"/>
      <name val="Tahoma"/>
      <family val="2"/>
    </font>
    <font>
      <sz val="10"/>
      <color theme="0" tint="-0.34998626667073579"/>
      <name val="Arial"/>
      <family val="2"/>
    </font>
    <font>
      <sz val="6"/>
      <color theme="0" tint="-0.34998626667073579"/>
      <name val="Arial"/>
      <family val="2"/>
    </font>
    <font>
      <sz val="7"/>
      <color theme="0" tint="-0.34998626667073579"/>
      <name val="Arial"/>
      <family val="2"/>
    </font>
    <font>
      <sz val="9"/>
      <color theme="0" tint="-0.34998626667073579"/>
      <name val="Arial"/>
      <family val="2"/>
    </font>
    <font>
      <b/>
      <sz val="8"/>
      <color theme="0" tint="-0.34998626667073579"/>
      <name val="Arial"/>
      <family val="2"/>
    </font>
    <font>
      <b/>
      <sz val="6"/>
      <color theme="0" tint="-0.34998626667073579"/>
      <name val="Arial"/>
      <family val="2"/>
    </font>
    <font>
      <b/>
      <sz val="7"/>
      <color theme="0" tint="-0.34998626667073579"/>
      <name val="Arial"/>
      <family val="2"/>
    </font>
    <font>
      <sz val="8"/>
      <color theme="0" tint="-0.34998626667073579"/>
      <name val="Arial"/>
      <family val="2"/>
    </font>
    <font>
      <sz val="11"/>
      <color theme="0" tint="-0.34998626667073579"/>
      <name val="Arial"/>
      <family val="2"/>
    </font>
    <font>
      <sz val="12"/>
      <color theme="0" tint="-0.34998626667073579"/>
      <name val="Arial"/>
      <family val="2"/>
    </font>
    <font>
      <b/>
      <sz val="10"/>
      <color theme="0" tint="-0.34998626667073579"/>
      <name val="Arial"/>
      <family val="2"/>
    </font>
    <font>
      <b/>
      <sz val="9"/>
      <color theme="0" tint="-0.34998626667073579"/>
      <name val="Arial"/>
      <family val="2"/>
    </font>
    <font>
      <sz val="10"/>
      <color rgb="FF0070C0"/>
      <name val="Arial"/>
      <family val="2"/>
    </font>
    <font>
      <sz val="10"/>
      <color rgb="FF0070C0"/>
      <name val="Tahoma"/>
      <family val="2"/>
    </font>
    <font>
      <sz val="7"/>
      <color rgb="FF0070C0"/>
      <name val="Arial"/>
      <family val="2"/>
    </font>
    <font>
      <sz val="3"/>
      <color theme="2"/>
      <name val="Tahoma"/>
      <family val="2"/>
    </font>
    <font>
      <b/>
      <sz val="10"/>
      <color rgb="FFC00000"/>
      <name val="Tahoma"/>
      <family val="2"/>
    </font>
    <font>
      <sz val="7"/>
      <color rgb="FF002060"/>
      <name val="Tahoma"/>
      <family val="2"/>
    </font>
    <font>
      <sz val="10"/>
      <color rgb="FF002060"/>
      <name val="Arial"/>
      <family val="2"/>
    </font>
    <font>
      <sz val="8"/>
      <color rgb="FF002060"/>
      <name val="Tahoma"/>
      <family val="2"/>
    </font>
    <font>
      <sz val="6"/>
      <color rgb="FF002060"/>
      <name val="Tahoma"/>
      <family val="2"/>
    </font>
    <font>
      <sz val="10"/>
      <color theme="2" tint="-0.499984740745262"/>
      <name val="Tahoma"/>
      <family val="2"/>
    </font>
    <font>
      <sz val="10"/>
      <color theme="2" tint="-0.499984740745262"/>
      <name val="Arial"/>
      <family val="2"/>
    </font>
    <font>
      <sz val="8"/>
      <color indexed="20"/>
      <name val="Arial"/>
      <family val="2"/>
    </font>
    <font>
      <b/>
      <sz val="8"/>
      <name val="Arial"/>
      <family val="2"/>
    </font>
    <font>
      <sz val="9"/>
      <color theme="2" tint="-0.499984740745262"/>
      <name val="Arial"/>
      <family val="2"/>
    </font>
    <font>
      <u/>
      <sz val="10"/>
      <color theme="10"/>
      <name val="Arial"/>
      <family val="2"/>
    </font>
    <font>
      <sz val="9"/>
      <color theme="2" tint="-0.749992370372631"/>
      <name val="Arial"/>
      <family val="2"/>
    </font>
    <font>
      <sz val="8"/>
      <color theme="2" tint="-0.749992370372631"/>
      <name val="Tahoma"/>
      <family val="2"/>
    </font>
    <font>
      <sz val="10"/>
      <color theme="2" tint="-0.749992370372631"/>
      <name val="Arial Unicode MS"/>
      <family val="2"/>
    </font>
    <font>
      <b/>
      <sz val="9"/>
      <color theme="1"/>
      <name val="Tahoma"/>
      <family val="2"/>
    </font>
  </fonts>
  <fills count="13">
    <fill>
      <patternFill patternType="none"/>
    </fill>
    <fill>
      <patternFill patternType="gray125"/>
    </fill>
    <fill>
      <patternFill patternType="solid">
        <fgColor indexed="10"/>
        <bgColor indexed="64"/>
      </patternFill>
    </fill>
    <fill>
      <patternFill patternType="solid">
        <fgColor indexed="46"/>
        <bgColor indexed="64"/>
      </patternFill>
    </fill>
    <fill>
      <patternFill patternType="solid">
        <fgColor indexed="40"/>
        <bgColor indexed="64"/>
      </patternFill>
    </fill>
    <fill>
      <patternFill patternType="solid">
        <fgColor indexed="9"/>
        <bgColor indexed="64"/>
      </patternFill>
    </fill>
    <fill>
      <patternFill patternType="solid">
        <fgColor theme="2"/>
        <bgColor indexed="64"/>
      </patternFill>
    </fill>
    <fill>
      <patternFill patternType="solid">
        <fgColor theme="2" tint="-9.9978637043366805E-2"/>
        <bgColor indexed="64"/>
      </patternFill>
    </fill>
    <fill>
      <patternFill patternType="solid">
        <fgColor rgb="FFE7E4D5"/>
        <bgColor indexed="64"/>
      </patternFill>
    </fill>
    <fill>
      <patternFill patternType="solid">
        <fgColor theme="2" tint="-0.249977111117893"/>
        <bgColor indexed="64"/>
      </patternFill>
    </fill>
    <fill>
      <patternFill patternType="solid">
        <fgColor rgb="FFCDC7A7"/>
        <bgColor indexed="64"/>
      </patternFill>
    </fill>
    <fill>
      <patternFill patternType="solid">
        <fgColor rgb="FFF0EEE4"/>
        <bgColor indexed="64"/>
      </patternFill>
    </fill>
    <fill>
      <patternFill patternType="solid">
        <fgColor rgb="FFD1CBAF"/>
        <bgColor indexed="64"/>
      </patternFill>
    </fill>
  </fills>
  <borders count="87">
    <border>
      <left/>
      <right/>
      <top/>
      <bottom/>
      <diagonal/>
    </border>
    <border>
      <left style="thin">
        <color indexed="25"/>
      </left>
      <right/>
      <top style="thin">
        <color indexed="25"/>
      </top>
      <bottom/>
      <diagonal/>
    </border>
    <border>
      <left/>
      <right/>
      <top style="thin">
        <color indexed="25"/>
      </top>
      <bottom/>
      <diagonal/>
    </border>
    <border>
      <left/>
      <right style="thin">
        <color indexed="25"/>
      </right>
      <top style="thin">
        <color indexed="25"/>
      </top>
      <bottom/>
      <diagonal/>
    </border>
    <border>
      <left style="thin">
        <color indexed="25"/>
      </left>
      <right/>
      <top/>
      <bottom/>
      <diagonal/>
    </border>
    <border>
      <left/>
      <right style="thin">
        <color indexed="25"/>
      </right>
      <top/>
      <bottom/>
      <diagonal/>
    </border>
    <border>
      <left/>
      <right style="thin">
        <color indexed="25"/>
      </right>
      <top/>
      <bottom style="thin">
        <color indexed="25"/>
      </bottom>
      <diagonal/>
    </border>
    <border>
      <left style="thin">
        <color indexed="25"/>
      </left>
      <right/>
      <top/>
      <bottom style="thin">
        <color indexed="25"/>
      </bottom>
      <diagonal/>
    </border>
    <border>
      <left/>
      <right/>
      <top/>
      <bottom style="thin">
        <color indexed="25"/>
      </bottom>
      <diagonal/>
    </border>
    <border>
      <left/>
      <right/>
      <top/>
      <bottom style="thin">
        <color indexed="22"/>
      </bottom>
      <diagonal/>
    </border>
    <border>
      <left/>
      <right style="thin">
        <color indexed="25"/>
      </right>
      <top/>
      <bottom style="thin">
        <color indexed="22"/>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thin">
        <color indexed="25"/>
      </bottom>
      <diagonal/>
    </border>
    <border>
      <left style="thin">
        <color indexed="9"/>
      </left>
      <right style="thin">
        <color indexed="9"/>
      </right>
      <top style="thin">
        <color indexed="25"/>
      </top>
      <bottom style="thin">
        <color indexed="9"/>
      </bottom>
      <diagonal/>
    </border>
    <border>
      <left style="thin">
        <color indexed="25"/>
      </left>
      <right/>
      <top/>
      <bottom style="thin">
        <color indexed="22"/>
      </bottom>
      <diagonal/>
    </border>
    <border>
      <left/>
      <right/>
      <top style="thin">
        <color indexed="22"/>
      </top>
      <bottom style="thin">
        <color indexed="22"/>
      </bottom>
      <diagonal/>
    </border>
    <border>
      <left/>
      <right/>
      <top style="thin">
        <color indexed="23"/>
      </top>
      <bottom/>
      <diagonal/>
    </border>
    <border>
      <left/>
      <right style="thin">
        <color indexed="25"/>
      </right>
      <top style="thin">
        <color indexed="23"/>
      </top>
      <bottom/>
      <diagonal/>
    </border>
    <border>
      <left/>
      <right style="thin">
        <color indexed="25"/>
      </right>
      <top style="dashed">
        <color indexed="64"/>
      </top>
      <bottom/>
      <diagonal/>
    </border>
    <border>
      <left style="thin">
        <color indexed="23"/>
      </left>
      <right style="dashed">
        <color indexed="64"/>
      </right>
      <top style="thin">
        <color indexed="23"/>
      </top>
      <bottom/>
      <diagonal/>
    </border>
    <border>
      <left style="dashed">
        <color indexed="64"/>
      </left>
      <right style="thin">
        <color indexed="23"/>
      </right>
      <top style="thin">
        <color indexed="23"/>
      </top>
      <bottom/>
      <diagonal/>
    </border>
    <border>
      <left/>
      <right style="thin">
        <color indexed="25"/>
      </right>
      <top/>
      <bottom style="dashed">
        <color indexed="64"/>
      </bottom>
      <diagonal/>
    </border>
    <border>
      <left style="thin">
        <color indexed="23"/>
      </left>
      <right style="dashed">
        <color indexed="64"/>
      </right>
      <top/>
      <bottom/>
      <diagonal/>
    </border>
    <border>
      <left style="dashed">
        <color indexed="64"/>
      </left>
      <right style="thin">
        <color indexed="23"/>
      </right>
      <top/>
      <bottom/>
      <diagonal/>
    </border>
    <border>
      <left style="thin">
        <color indexed="23"/>
      </left>
      <right/>
      <top/>
      <bottom/>
      <diagonal/>
    </border>
    <border>
      <left style="thin">
        <color indexed="23"/>
      </left>
      <right/>
      <top style="dashed">
        <color indexed="64"/>
      </top>
      <bottom/>
      <diagonal/>
    </border>
    <border>
      <left/>
      <right/>
      <top style="dashed">
        <color indexed="64"/>
      </top>
      <bottom/>
      <diagonal/>
    </border>
    <border>
      <left style="thin">
        <color indexed="23"/>
      </left>
      <right/>
      <top/>
      <bottom style="dashed">
        <color indexed="64"/>
      </bottom>
      <diagonal/>
    </border>
    <border>
      <left/>
      <right/>
      <top/>
      <bottom style="dashed">
        <color indexed="64"/>
      </bottom>
      <diagonal/>
    </border>
    <border>
      <left style="thin">
        <color indexed="23"/>
      </left>
      <right/>
      <top style="dashed">
        <color indexed="64"/>
      </top>
      <bottom style="dashed">
        <color indexed="64"/>
      </bottom>
      <diagonal/>
    </border>
    <border>
      <left/>
      <right/>
      <top style="dashed">
        <color indexed="64"/>
      </top>
      <bottom style="dashed">
        <color indexed="64"/>
      </bottom>
      <diagonal/>
    </border>
    <border>
      <left/>
      <right style="thin">
        <color indexed="25"/>
      </right>
      <top style="dashed">
        <color indexed="64"/>
      </top>
      <bottom style="dashed">
        <color indexed="64"/>
      </bottom>
      <diagonal/>
    </border>
    <border>
      <left/>
      <right/>
      <top/>
      <bottom style="thin">
        <color indexed="23"/>
      </bottom>
      <diagonal/>
    </border>
    <border>
      <left style="thin">
        <color indexed="13"/>
      </left>
      <right style="thin">
        <color indexed="13"/>
      </right>
      <top style="thin">
        <color indexed="25"/>
      </top>
      <bottom style="thin">
        <color indexed="25"/>
      </bottom>
      <diagonal/>
    </border>
    <border>
      <left style="thin">
        <color indexed="13"/>
      </left>
      <right style="thin">
        <color indexed="13"/>
      </right>
      <top/>
      <bottom style="thin">
        <color indexed="25"/>
      </bottom>
      <diagonal/>
    </border>
    <border>
      <left/>
      <right style="thin">
        <color indexed="46"/>
      </right>
      <top/>
      <bottom style="thin">
        <color indexed="46"/>
      </bottom>
      <diagonal/>
    </border>
    <border>
      <left style="thin">
        <color indexed="46"/>
      </left>
      <right/>
      <top style="thin">
        <color indexed="23"/>
      </top>
      <bottom style="thin">
        <color indexed="23"/>
      </bottom>
      <diagonal/>
    </border>
    <border>
      <left/>
      <right style="thin">
        <color indexed="46"/>
      </right>
      <top style="thin">
        <color indexed="46"/>
      </top>
      <bottom style="thin">
        <color indexed="46"/>
      </bottom>
      <diagonal/>
    </border>
    <border>
      <left/>
      <right style="thin">
        <color indexed="46"/>
      </right>
      <top style="thin">
        <color indexed="46"/>
      </top>
      <bottom style="thin">
        <color indexed="25"/>
      </bottom>
      <diagonal/>
    </border>
    <border>
      <left style="thin">
        <color indexed="46"/>
      </left>
      <right/>
      <top style="thin">
        <color indexed="23"/>
      </top>
      <bottom style="thin">
        <color indexed="25"/>
      </bottom>
      <diagonal/>
    </border>
    <border>
      <left/>
      <right style="thin">
        <color indexed="46"/>
      </right>
      <top style="thin">
        <color indexed="25"/>
      </top>
      <bottom style="thin">
        <color indexed="46"/>
      </bottom>
      <diagonal/>
    </border>
    <border>
      <left style="thin">
        <color indexed="46"/>
      </left>
      <right/>
      <top style="thin">
        <color indexed="25"/>
      </top>
      <bottom style="thin">
        <color indexed="23"/>
      </bottom>
      <diagonal/>
    </border>
    <border>
      <left/>
      <right style="thin">
        <color indexed="46"/>
      </right>
      <top style="thin">
        <color indexed="46"/>
      </top>
      <bottom/>
      <diagonal/>
    </border>
    <border>
      <left style="thin">
        <color indexed="46"/>
      </left>
      <right/>
      <top style="thin">
        <color indexed="23"/>
      </top>
      <bottom/>
      <diagonal/>
    </border>
    <border>
      <left/>
      <right style="hair">
        <color indexed="64"/>
      </right>
      <top style="dashed">
        <color indexed="64"/>
      </top>
      <bottom style="dashed">
        <color indexed="64"/>
      </bottom>
      <diagonal/>
    </border>
    <border>
      <left style="hair">
        <color indexed="64"/>
      </left>
      <right style="dashed">
        <color indexed="64"/>
      </right>
      <top style="dashed">
        <color indexed="64"/>
      </top>
      <bottom style="dashed">
        <color indexed="64"/>
      </bottom>
      <diagonal/>
    </border>
    <border>
      <left/>
      <right style="thin">
        <color indexed="25"/>
      </right>
      <top/>
      <bottom style="thin">
        <color indexed="23"/>
      </bottom>
      <diagonal/>
    </border>
    <border>
      <left style="dashed">
        <color indexed="64"/>
      </left>
      <right style="hair">
        <color indexed="64"/>
      </right>
      <top style="dashed">
        <color indexed="64"/>
      </top>
      <bottom style="dashed">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thin">
        <color indexed="9"/>
      </bottom>
      <diagonal/>
    </border>
    <border>
      <left style="thin">
        <color indexed="23"/>
      </left>
      <right style="dashed">
        <color indexed="64"/>
      </right>
      <top style="thin">
        <color indexed="23"/>
      </top>
      <bottom style="dashed">
        <color indexed="64"/>
      </bottom>
      <diagonal/>
    </border>
    <border>
      <left style="dashed">
        <color indexed="64"/>
      </left>
      <right style="dashed">
        <color indexed="64"/>
      </right>
      <top style="thin">
        <color indexed="23"/>
      </top>
      <bottom style="dashed">
        <color indexed="64"/>
      </bottom>
      <diagonal/>
    </border>
    <border>
      <left style="thin">
        <color indexed="23"/>
      </left>
      <right/>
      <top style="thin">
        <color indexed="23"/>
      </top>
      <bottom/>
      <diagonal/>
    </border>
    <border>
      <left style="thin">
        <color indexed="23"/>
      </left>
      <right/>
      <top/>
      <bottom style="thin">
        <color indexed="23"/>
      </bottom>
      <diagonal/>
    </border>
    <border>
      <left style="dashed">
        <color indexed="64"/>
      </left>
      <right style="thin">
        <color indexed="23"/>
      </right>
      <top style="thin">
        <color indexed="23"/>
      </top>
      <bottom style="dashed">
        <color indexed="64"/>
      </bottom>
      <diagonal/>
    </border>
    <border>
      <left style="dashed">
        <color indexed="64"/>
      </left>
      <right style="thin">
        <color indexed="23"/>
      </right>
      <top style="dashed">
        <color indexed="64"/>
      </top>
      <bottom style="dashed">
        <color indexed="64"/>
      </bottom>
      <diagonal/>
    </border>
    <border>
      <left style="dashed">
        <color indexed="64"/>
      </left>
      <right style="thin">
        <color indexed="23"/>
      </right>
      <top style="dashed">
        <color indexed="64"/>
      </top>
      <bottom style="thin">
        <color indexed="9"/>
      </bottom>
      <diagonal/>
    </border>
    <border>
      <left style="thin">
        <color indexed="22"/>
      </left>
      <right/>
      <top style="thin">
        <color indexed="25"/>
      </top>
      <bottom style="thin">
        <color indexed="22"/>
      </bottom>
      <diagonal/>
    </border>
    <border>
      <left/>
      <right/>
      <top style="thin">
        <color indexed="25"/>
      </top>
      <bottom style="thin">
        <color indexed="22"/>
      </bottom>
      <diagonal/>
    </border>
    <border>
      <left/>
      <right style="thin">
        <color indexed="25"/>
      </right>
      <top style="thin">
        <color indexed="25"/>
      </top>
      <bottom style="thin">
        <color indexed="22"/>
      </bottom>
      <diagonal/>
    </border>
    <border>
      <left style="thin">
        <color indexed="25"/>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style="thin">
        <color indexed="22"/>
      </bottom>
      <diagonal/>
    </border>
    <border>
      <left style="thin">
        <color indexed="22"/>
      </left>
      <right style="thin">
        <color indexed="22"/>
      </right>
      <top style="thin">
        <color indexed="25"/>
      </top>
      <bottom style="thin">
        <color indexed="22"/>
      </bottom>
      <diagonal/>
    </border>
    <border>
      <left/>
      <right style="thin">
        <color indexed="22"/>
      </right>
      <top style="thin">
        <color indexed="22"/>
      </top>
      <bottom/>
      <diagonal/>
    </border>
    <border>
      <left style="thin">
        <color indexed="22"/>
      </left>
      <right style="thin">
        <color indexed="22"/>
      </right>
      <top style="thin">
        <color indexed="22"/>
      </top>
      <bottom/>
      <diagonal/>
    </border>
    <border>
      <left/>
      <right style="thin">
        <color indexed="22"/>
      </right>
      <top style="thin">
        <color indexed="25"/>
      </top>
      <bottom style="thin">
        <color indexed="22"/>
      </bottom>
      <diagonal/>
    </border>
    <border>
      <left/>
      <right/>
      <top style="thin">
        <color indexed="22"/>
      </top>
      <bottom/>
      <diagonal/>
    </border>
    <border>
      <left style="thin">
        <color indexed="25"/>
      </left>
      <right style="thin">
        <color indexed="22"/>
      </right>
      <top style="thin">
        <color indexed="25"/>
      </top>
      <bottom style="thin">
        <color indexed="22"/>
      </bottom>
      <diagonal/>
    </border>
    <border>
      <left style="thin">
        <color indexed="22"/>
      </left>
      <right style="thin">
        <color indexed="22"/>
      </right>
      <top style="thin">
        <color indexed="25"/>
      </top>
      <bottom/>
      <diagonal/>
    </border>
    <border>
      <left/>
      <right style="thin">
        <color indexed="25"/>
      </right>
      <top style="thin">
        <color indexed="22"/>
      </top>
      <bottom style="thin">
        <color indexed="22"/>
      </bottom>
      <diagonal/>
    </border>
    <border>
      <left style="thin">
        <color indexed="25"/>
      </left>
      <right style="thin">
        <color indexed="22"/>
      </right>
      <top style="thin">
        <color indexed="22"/>
      </top>
      <bottom/>
      <diagonal/>
    </border>
    <border>
      <left style="thin">
        <color indexed="22"/>
      </left>
      <right/>
      <top style="thin">
        <color indexed="22"/>
      </top>
      <bottom/>
      <diagonal/>
    </border>
    <border>
      <left style="thin">
        <color indexed="22"/>
      </left>
      <right/>
      <top style="thin">
        <color indexed="22"/>
      </top>
      <bottom style="thin">
        <color indexed="23"/>
      </bottom>
      <diagonal/>
    </border>
    <border>
      <left/>
      <right/>
      <top style="thin">
        <color indexed="22"/>
      </top>
      <bottom style="thin">
        <color indexed="23"/>
      </bottom>
      <diagonal/>
    </border>
    <border>
      <left/>
      <right style="thin">
        <color indexed="25"/>
      </right>
      <top style="thin">
        <color indexed="22"/>
      </top>
      <bottom style="thin">
        <color indexed="23"/>
      </bottom>
      <diagonal/>
    </border>
    <border>
      <left style="thick">
        <color indexed="46"/>
      </left>
      <right/>
      <top/>
      <bottom/>
      <diagonal/>
    </border>
    <border>
      <left style="dashed">
        <color indexed="64"/>
      </left>
      <right style="thin">
        <color indexed="23"/>
      </right>
      <top/>
      <bottom style="thin">
        <color indexed="23"/>
      </bottom>
      <diagonal/>
    </border>
    <border>
      <left/>
      <right style="thin">
        <color indexed="22"/>
      </right>
      <top/>
      <bottom style="thin">
        <color indexed="22"/>
      </bottom>
      <diagonal/>
    </border>
    <border>
      <left style="thin">
        <color indexed="23"/>
      </left>
      <right style="dashed">
        <color indexed="64"/>
      </right>
      <top/>
      <bottom style="thin">
        <color indexed="23"/>
      </bottom>
      <diagonal/>
    </border>
    <border>
      <left style="thin">
        <color indexed="23"/>
      </left>
      <right style="dashed">
        <color indexed="64"/>
      </right>
      <top style="dashed">
        <color indexed="64"/>
      </top>
      <bottom style="dashed">
        <color indexed="64"/>
      </bottom>
      <diagonal/>
    </border>
    <border>
      <left style="thin">
        <color indexed="23"/>
      </left>
      <right style="dashed">
        <color indexed="64"/>
      </right>
      <top style="dashed">
        <color indexed="64"/>
      </top>
      <bottom style="thin">
        <color indexed="9"/>
      </bottom>
      <diagonal/>
    </border>
    <border>
      <left style="thin">
        <color indexed="8"/>
      </left>
      <right/>
      <top style="thin">
        <color indexed="23"/>
      </top>
      <bottom style="thin">
        <color indexed="8"/>
      </bottom>
      <diagonal/>
    </border>
    <border>
      <left/>
      <right style="thin">
        <color indexed="8"/>
      </right>
      <top style="thin">
        <color indexed="23"/>
      </top>
      <bottom style="thin">
        <color indexed="8"/>
      </bottom>
      <diagonal/>
    </border>
    <border>
      <left style="dashed">
        <color indexed="64"/>
      </left>
      <right/>
      <top style="dashed">
        <color indexed="64"/>
      </top>
      <bottom style="dashed">
        <color indexed="64"/>
      </bottom>
      <diagonal/>
    </border>
  </borders>
  <cellStyleXfs count="3">
    <xf numFmtId="0" fontId="0" fillId="0" borderId="0"/>
    <xf numFmtId="9" fontId="1" fillId="0" borderId="0" applyFont="0" applyFill="0" applyBorder="0" applyAlignment="0" applyProtection="0"/>
    <xf numFmtId="0" fontId="75" fillId="0" borderId="0" applyNumberFormat="0" applyFill="0" applyBorder="0" applyAlignment="0" applyProtection="0"/>
  </cellStyleXfs>
  <cellXfs count="451">
    <xf numFmtId="0" fontId="0" fillId="0" borderId="0" xfId="0"/>
    <xf numFmtId="0" fontId="2" fillId="2" borderId="0" xfId="0" applyFont="1" applyFill="1" applyProtection="1">
      <protection hidden="1"/>
    </xf>
    <xf numFmtId="0" fontId="3" fillId="2" borderId="4" xfId="0" applyFont="1" applyFill="1" applyBorder="1" applyAlignment="1" applyProtection="1">
      <alignment horizontal="center" wrapText="1"/>
      <protection hidden="1"/>
    </xf>
    <xf numFmtId="0" fontId="3" fillId="2" borderId="7" xfId="0" applyFont="1" applyFill="1" applyBorder="1" applyAlignment="1" applyProtection="1">
      <alignment horizontal="center" wrapText="1"/>
      <protection hidden="1"/>
    </xf>
    <xf numFmtId="0" fontId="3" fillId="2" borderId="1" xfId="0" applyFont="1" applyFill="1" applyBorder="1" applyAlignment="1" applyProtection="1">
      <alignment horizontal="center" wrapText="1"/>
      <protection hidden="1"/>
    </xf>
    <xf numFmtId="0" fontId="24" fillId="4" borderId="0" xfId="0" applyFont="1" applyFill="1" applyProtection="1">
      <protection hidden="1"/>
    </xf>
    <xf numFmtId="2" fontId="26" fillId="4" borderId="0" xfId="0" applyNumberFormat="1" applyFont="1" applyFill="1" applyProtection="1">
      <protection hidden="1"/>
    </xf>
    <xf numFmtId="0" fontId="26" fillId="4" borderId="0" xfId="0" applyFont="1" applyFill="1" applyProtection="1">
      <protection hidden="1"/>
    </xf>
    <xf numFmtId="2" fontId="26" fillId="4" borderId="0" xfId="0" applyNumberFormat="1" applyFont="1" applyFill="1" applyAlignment="1" applyProtection="1">
      <alignment horizontal="center"/>
      <protection hidden="1"/>
    </xf>
    <xf numFmtId="0" fontId="24" fillId="4" borderId="0" xfId="0" applyFont="1" applyFill="1"/>
    <xf numFmtId="165" fontId="26" fillId="4" borderId="0" xfId="0" applyNumberFormat="1" applyFont="1" applyFill="1" applyAlignment="1" applyProtection="1">
      <alignment horizontal="center"/>
      <protection hidden="1"/>
    </xf>
    <xf numFmtId="165" fontId="25" fillId="4" borderId="0" xfId="0" applyNumberFormat="1" applyFont="1" applyFill="1" applyAlignment="1" applyProtection="1">
      <alignment horizontal="center"/>
      <protection hidden="1"/>
    </xf>
    <xf numFmtId="0" fontId="33" fillId="2" borderId="4" xfId="0" applyFont="1" applyFill="1" applyBorder="1" applyProtection="1">
      <protection hidden="1"/>
    </xf>
    <xf numFmtId="0" fontId="33" fillId="2" borderId="4" xfId="0" applyFont="1" applyFill="1" applyBorder="1" applyAlignment="1" applyProtection="1">
      <alignment horizontal="center" vertical="center" wrapText="1"/>
      <protection hidden="1"/>
    </xf>
    <xf numFmtId="0" fontId="33" fillId="2" borderId="4" xfId="0" applyFont="1" applyFill="1" applyBorder="1" applyAlignment="1" applyProtection="1">
      <alignment horizontal="center" vertical="center"/>
      <protection hidden="1"/>
    </xf>
    <xf numFmtId="0" fontId="33" fillId="2" borderId="4" xfId="0" applyFont="1" applyFill="1" applyBorder="1" applyAlignment="1" applyProtection="1">
      <alignment horizontal="center" wrapText="1"/>
      <protection hidden="1"/>
    </xf>
    <xf numFmtId="0" fontId="33" fillId="5" borderId="36" xfId="0" applyFont="1" applyFill="1" applyBorder="1" applyAlignment="1" applyProtection="1">
      <alignment horizontal="center" wrapText="1"/>
      <protection locked="0" hidden="1"/>
    </xf>
    <xf numFmtId="0" fontId="33" fillId="5" borderId="39" xfId="0" applyFont="1" applyFill="1" applyBorder="1" applyAlignment="1" applyProtection="1">
      <alignment horizontal="center" wrapText="1"/>
      <protection locked="0" hidden="1"/>
    </xf>
    <xf numFmtId="0" fontId="33" fillId="5" borderId="41" xfId="0" applyFont="1" applyFill="1" applyBorder="1" applyAlignment="1" applyProtection="1">
      <alignment horizontal="center" wrapText="1"/>
      <protection locked="0" hidden="1"/>
    </xf>
    <xf numFmtId="0" fontId="33" fillId="5" borderId="43" xfId="0" applyFont="1" applyFill="1" applyBorder="1" applyAlignment="1" applyProtection="1">
      <alignment horizontal="center" wrapText="1"/>
      <protection locked="0" hidden="1"/>
    </xf>
    <xf numFmtId="0" fontId="49" fillId="4" borderId="0" xfId="0" applyFont="1" applyFill="1" applyProtection="1">
      <protection locked="0"/>
    </xf>
    <xf numFmtId="0" fontId="50" fillId="4" borderId="0" xfId="0" applyFont="1" applyFill="1" applyAlignment="1" applyProtection="1">
      <alignment horizontal="center"/>
      <protection hidden="1"/>
    </xf>
    <xf numFmtId="0" fontId="51" fillId="4" borderId="0" xfId="0" applyFont="1" applyFill="1" applyAlignment="1" applyProtection="1">
      <alignment horizontal="center"/>
      <protection hidden="1"/>
    </xf>
    <xf numFmtId="0" fontId="49" fillId="4" borderId="0" xfId="0" applyFont="1" applyFill="1" applyProtection="1">
      <protection hidden="1"/>
    </xf>
    <xf numFmtId="0" fontId="49" fillId="4" borderId="0" xfId="0" applyFont="1" applyFill="1" applyAlignment="1" applyProtection="1">
      <alignment horizontal="center" wrapText="1"/>
      <protection locked="0"/>
    </xf>
    <xf numFmtId="0" fontId="50" fillId="4" borderId="0" xfId="0" applyFont="1" applyFill="1" applyAlignment="1" applyProtection="1">
      <alignment horizontal="center"/>
      <protection locked="0" hidden="1"/>
    </xf>
    <xf numFmtId="0" fontId="49" fillId="4" borderId="0" xfId="0" applyFont="1" applyFill="1"/>
    <xf numFmtId="2" fontId="53" fillId="4" borderId="0" xfId="0" applyNumberFormat="1" applyFont="1" applyFill="1" applyAlignment="1" applyProtection="1">
      <alignment horizontal="center"/>
      <protection hidden="1"/>
    </xf>
    <xf numFmtId="0" fontId="53" fillId="4" borderId="0" xfId="0" applyFont="1" applyFill="1" applyAlignment="1" applyProtection="1">
      <alignment horizontal="center"/>
      <protection hidden="1"/>
    </xf>
    <xf numFmtId="0" fontId="49" fillId="4" borderId="0" xfId="0" applyFont="1" applyFill="1" applyAlignment="1" applyProtection="1">
      <alignment horizontal="center" wrapText="1"/>
      <protection hidden="1"/>
    </xf>
    <xf numFmtId="2" fontId="50" fillId="4" borderId="0" xfId="0" applyNumberFormat="1" applyFont="1" applyFill="1" applyAlignment="1" applyProtection="1">
      <alignment horizontal="center"/>
      <protection hidden="1"/>
    </xf>
    <xf numFmtId="0" fontId="54" fillId="4" borderId="0" xfId="0" applyFont="1" applyFill="1" applyAlignment="1" applyProtection="1">
      <alignment horizontal="center"/>
      <protection hidden="1"/>
    </xf>
    <xf numFmtId="0" fontId="55" fillId="4" borderId="0" xfId="0" applyFont="1" applyFill="1" applyAlignment="1" applyProtection="1">
      <alignment horizontal="center"/>
      <protection hidden="1"/>
    </xf>
    <xf numFmtId="2" fontId="55" fillId="4" borderId="0" xfId="0" applyNumberFormat="1" applyFont="1" applyFill="1" applyAlignment="1" applyProtection="1">
      <alignment horizontal="center"/>
      <protection hidden="1"/>
    </xf>
    <xf numFmtId="165" fontId="55" fillId="4" borderId="0" xfId="0" applyNumberFormat="1" applyFont="1" applyFill="1" applyAlignment="1" applyProtection="1">
      <alignment horizontal="center"/>
      <protection hidden="1"/>
    </xf>
    <xf numFmtId="0" fontId="56" fillId="4" borderId="0" xfId="0" applyFont="1" applyFill="1" applyAlignment="1" applyProtection="1">
      <alignment horizontal="center"/>
      <protection hidden="1"/>
    </xf>
    <xf numFmtId="0" fontId="56" fillId="4" borderId="0" xfId="0" applyFont="1" applyFill="1" applyProtection="1">
      <protection hidden="1"/>
    </xf>
    <xf numFmtId="0" fontId="51" fillId="4" borderId="0" xfId="0" applyFont="1" applyFill="1" applyAlignment="1" applyProtection="1">
      <alignment textRotation="90" wrapText="1"/>
      <protection hidden="1"/>
    </xf>
    <xf numFmtId="0" fontId="50" fillId="4" borderId="0" xfId="0" applyFont="1" applyFill="1" applyProtection="1">
      <protection hidden="1"/>
    </xf>
    <xf numFmtId="0" fontId="51" fillId="4" borderId="0" xfId="0" applyFont="1" applyFill="1" applyAlignment="1" applyProtection="1">
      <alignment horizontal="center" textRotation="90" wrapText="1"/>
      <protection hidden="1"/>
    </xf>
    <xf numFmtId="169" fontId="50" fillId="4" borderId="0" xfId="0" applyNumberFormat="1" applyFont="1" applyFill="1" applyAlignment="1" applyProtection="1">
      <alignment horizontal="center"/>
      <protection hidden="1"/>
    </xf>
    <xf numFmtId="0" fontId="57" fillId="4" borderId="0" xfId="0" applyFont="1" applyFill="1" applyAlignment="1" applyProtection="1">
      <alignment horizontal="center"/>
      <protection hidden="1"/>
    </xf>
    <xf numFmtId="0" fontId="52" fillId="4" borderId="0" xfId="0" applyFont="1" applyFill="1" applyAlignment="1" applyProtection="1">
      <alignment horizontal="center"/>
      <protection hidden="1"/>
    </xf>
    <xf numFmtId="2" fontId="55" fillId="4" borderId="0" xfId="0" applyNumberFormat="1" applyFont="1" applyFill="1" applyAlignment="1" applyProtection="1">
      <alignment horizontal="left" wrapText="1"/>
      <protection hidden="1"/>
    </xf>
    <xf numFmtId="2" fontId="51" fillId="4" borderId="0" xfId="0" applyNumberFormat="1" applyFont="1" applyFill="1" applyAlignment="1" applyProtection="1">
      <alignment horizontal="left" wrapText="1"/>
      <protection hidden="1"/>
    </xf>
    <xf numFmtId="1" fontId="51" fillId="4" borderId="0" xfId="0" applyNumberFormat="1" applyFont="1" applyFill="1" applyAlignment="1" applyProtection="1">
      <alignment horizontal="center"/>
      <protection hidden="1"/>
    </xf>
    <xf numFmtId="0" fontId="49" fillId="4" borderId="0" xfId="0" applyFont="1" applyFill="1" applyAlignment="1" applyProtection="1">
      <alignment horizontal="center"/>
      <protection hidden="1"/>
    </xf>
    <xf numFmtId="164" fontId="50" fillId="4" borderId="0" xfId="0" applyNumberFormat="1" applyFont="1" applyFill="1" applyAlignment="1" applyProtection="1">
      <alignment horizontal="center"/>
      <protection hidden="1"/>
    </xf>
    <xf numFmtId="165" fontId="50" fillId="4" borderId="0" xfId="0" applyNumberFormat="1" applyFont="1" applyFill="1" applyAlignment="1" applyProtection="1">
      <alignment horizontal="center"/>
      <protection hidden="1"/>
    </xf>
    <xf numFmtId="1" fontId="50" fillId="4" borderId="0" xfId="0" applyNumberFormat="1" applyFont="1" applyFill="1" applyAlignment="1" applyProtection="1">
      <alignment horizontal="center"/>
      <protection hidden="1"/>
    </xf>
    <xf numFmtId="2" fontId="58" fillId="4" borderId="0" xfId="0" applyNumberFormat="1" applyFont="1" applyFill="1" applyAlignment="1" applyProtection="1">
      <alignment horizontal="left" wrapText="1"/>
      <protection hidden="1"/>
    </xf>
    <xf numFmtId="2" fontId="51" fillId="4" borderId="0" xfId="0" applyNumberFormat="1" applyFont="1" applyFill="1" applyAlignment="1" applyProtection="1">
      <alignment horizontal="center"/>
      <protection hidden="1"/>
    </xf>
    <xf numFmtId="164" fontId="51" fillId="4" borderId="0" xfId="0" applyNumberFormat="1" applyFont="1" applyFill="1" applyAlignment="1" applyProtection="1">
      <alignment horizontal="center"/>
      <protection hidden="1"/>
    </xf>
    <xf numFmtId="0" fontId="59" fillId="4" borderId="0" xfId="0" applyFont="1" applyFill="1" applyAlignment="1" applyProtection="1">
      <alignment horizontal="center" vertical="center" wrapText="1"/>
      <protection hidden="1"/>
    </xf>
    <xf numFmtId="0" fontId="59" fillId="4" borderId="0" xfId="0" applyFont="1" applyFill="1" applyAlignment="1">
      <alignment horizontal="center" vertical="center" wrapText="1"/>
    </xf>
    <xf numFmtId="0" fontId="60" fillId="4" borderId="0" xfId="0" applyFont="1" applyFill="1" applyAlignment="1" applyProtection="1">
      <alignment horizontal="right"/>
      <protection hidden="1"/>
    </xf>
    <xf numFmtId="2" fontId="52" fillId="4" borderId="0" xfId="0" applyNumberFormat="1" applyFont="1" applyFill="1" applyAlignment="1" applyProtection="1">
      <alignment horizontal="left" wrapText="1"/>
      <protection hidden="1"/>
    </xf>
    <xf numFmtId="0" fontId="52" fillId="4" borderId="0" xfId="0" applyFont="1" applyFill="1" applyAlignment="1" applyProtection="1">
      <alignment horizontal="left"/>
      <protection hidden="1"/>
    </xf>
    <xf numFmtId="0" fontId="59" fillId="4" borderId="0" xfId="0" applyFont="1" applyFill="1" applyAlignment="1" applyProtection="1">
      <alignment horizontal="center" wrapText="1"/>
      <protection hidden="1"/>
    </xf>
    <xf numFmtId="0" fontId="59" fillId="4" borderId="0" xfId="0" applyFont="1" applyFill="1" applyAlignment="1">
      <alignment horizontal="right" wrapText="1"/>
    </xf>
    <xf numFmtId="0" fontId="56" fillId="4" borderId="0" xfId="0" applyFont="1" applyFill="1" applyAlignment="1">
      <alignment wrapText="1"/>
    </xf>
    <xf numFmtId="0" fontId="59" fillId="4" borderId="0" xfId="0" applyFont="1" applyFill="1" applyAlignment="1" applyProtection="1">
      <alignment horizontal="center"/>
      <protection hidden="1"/>
    </xf>
    <xf numFmtId="165" fontId="51" fillId="4" borderId="0" xfId="0" applyNumberFormat="1" applyFont="1" applyFill="1" applyAlignment="1" applyProtection="1">
      <alignment horizontal="center"/>
      <protection hidden="1"/>
    </xf>
    <xf numFmtId="0" fontId="52" fillId="4" borderId="0" xfId="0" applyFont="1" applyFill="1" applyAlignment="1">
      <alignment horizontal="right"/>
    </xf>
    <xf numFmtId="0" fontId="56" fillId="4" borderId="0" xfId="0" applyFont="1" applyFill="1" applyAlignment="1">
      <alignment horizontal="right"/>
    </xf>
    <xf numFmtId="0" fontId="56" fillId="4" borderId="0" xfId="0" applyFont="1" applyFill="1"/>
    <xf numFmtId="0" fontId="52" fillId="4" borderId="0" xfId="0" applyFont="1" applyFill="1" applyAlignment="1">
      <alignment horizontal="right" wrapText="1"/>
    </xf>
    <xf numFmtId="0" fontId="56" fillId="4" borderId="0" xfId="0" applyFont="1" applyFill="1" applyAlignment="1">
      <alignment horizontal="right" wrapText="1"/>
    </xf>
    <xf numFmtId="165" fontId="51" fillId="4" borderId="0" xfId="0" applyNumberFormat="1" applyFont="1" applyFill="1" applyAlignment="1" applyProtection="1">
      <alignment horizontal="left" wrapText="1"/>
      <protection hidden="1"/>
    </xf>
    <xf numFmtId="165" fontId="51" fillId="4" borderId="0" xfId="0" applyNumberFormat="1" applyFont="1" applyFill="1" applyAlignment="1" applyProtection="1">
      <alignment horizontal="right" wrapText="1"/>
      <protection hidden="1"/>
    </xf>
    <xf numFmtId="0" fontId="33" fillId="7" borderId="24" xfId="0" applyFont="1" applyFill="1" applyBorder="1" applyProtection="1">
      <protection hidden="1"/>
    </xf>
    <xf numFmtId="0" fontId="33" fillId="7" borderId="5" xfId="0" applyFont="1" applyFill="1" applyBorder="1" applyAlignment="1" applyProtection="1">
      <alignment horizontal="center"/>
      <protection hidden="1"/>
    </xf>
    <xf numFmtId="0" fontId="63" fillId="2" borderId="4" xfId="0" applyFont="1" applyFill="1" applyBorder="1" applyAlignment="1" applyProtection="1">
      <alignment horizontal="center" wrapText="1"/>
      <protection hidden="1"/>
    </xf>
    <xf numFmtId="0" fontId="0" fillId="8" borderId="0" xfId="0" applyFill="1" applyProtection="1">
      <protection hidden="1"/>
    </xf>
    <xf numFmtId="0" fontId="38" fillId="8" borderId="0" xfId="0" applyFont="1" applyFill="1" applyProtection="1">
      <protection hidden="1"/>
    </xf>
    <xf numFmtId="0" fontId="32" fillId="8" borderId="4" xfId="0" applyFont="1" applyFill="1" applyBorder="1" applyAlignment="1" applyProtection="1">
      <alignment textRotation="90" wrapText="1"/>
      <protection hidden="1"/>
    </xf>
    <xf numFmtId="0" fontId="32" fillId="8" borderId="0" xfId="0" applyFont="1" applyFill="1" applyProtection="1">
      <protection hidden="1"/>
    </xf>
    <xf numFmtId="0" fontId="39" fillId="8" borderId="0" xfId="0" applyFont="1" applyFill="1" applyAlignment="1" applyProtection="1">
      <alignment horizontal="left" wrapText="1"/>
      <protection hidden="1"/>
    </xf>
    <xf numFmtId="165" fontId="38" fillId="8" borderId="0" xfId="0" applyNumberFormat="1" applyFont="1" applyFill="1" applyAlignment="1" applyProtection="1">
      <alignment horizontal="right"/>
      <protection locked="0" hidden="1"/>
    </xf>
    <xf numFmtId="165" fontId="38" fillId="8" borderId="0" xfId="0" applyNumberFormat="1" applyFont="1" applyFill="1" applyProtection="1">
      <protection locked="0" hidden="1"/>
    </xf>
    <xf numFmtId="0" fontId="38" fillId="8" borderId="0" xfId="0" applyFont="1" applyFill="1" applyAlignment="1" applyProtection="1">
      <alignment horizontal="left"/>
      <protection hidden="1"/>
    </xf>
    <xf numFmtId="2" fontId="40" fillId="8" borderId="0" xfId="0" applyNumberFormat="1" applyFont="1" applyFill="1" applyAlignment="1" applyProtection="1">
      <alignment horizontal="left"/>
      <protection hidden="1"/>
    </xf>
    <xf numFmtId="0" fontId="32" fillId="8" borderId="0" xfId="0" applyFont="1" applyFill="1" applyAlignment="1" applyProtection="1">
      <alignment textRotation="90" wrapText="1"/>
      <protection hidden="1"/>
    </xf>
    <xf numFmtId="0" fontId="32" fillId="8" borderId="5" xfId="0" applyFont="1" applyFill="1" applyBorder="1" applyAlignment="1" applyProtection="1">
      <alignment textRotation="90" wrapText="1"/>
      <protection hidden="1"/>
    </xf>
    <xf numFmtId="0" fontId="41" fillId="8" borderId="4" xfId="0" applyFont="1" applyFill="1" applyBorder="1" applyAlignment="1" applyProtection="1">
      <alignment horizontal="center" vertical="center" wrapText="1"/>
      <protection hidden="1"/>
    </xf>
    <xf numFmtId="0" fontId="32" fillId="8" borderId="0" xfId="0" applyFont="1" applyFill="1" applyAlignment="1" applyProtection="1">
      <alignment horizontal="left" wrapText="1"/>
      <protection hidden="1"/>
    </xf>
    <xf numFmtId="0" fontId="42" fillId="8" borderId="0" xfId="0" applyFont="1" applyFill="1" applyAlignment="1" applyProtection="1">
      <alignment horizontal="center" vertical="center" wrapText="1"/>
      <protection hidden="1"/>
    </xf>
    <xf numFmtId="0" fontId="33" fillId="8" borderId="0" xfId="0" applyFont="1" applyFill="1" applyAlignment="1" applyProtection="1">
      <alignment horizontal="center"/>
      <protection hidden="1"/>
    </xf>
    <xf numFmtId="0" fontId="47" fillId="8" borderId="0" xfId="0" applyFont="1" applyFill="1" applyAlignment="1" applyProtection="1">
      <alignment horizontal="center" vertical="center" wrapText="1"/>
      <protection hidden="1"/>
    </xf>
    <xf numFmtId="0" fontId="11" fillId="8" borderId="0" xfId="0" applyFont="1" applyFill="1" applyAlignment="1">
      <alignment horizontal="center" wrapText="1"/>
    </xf>
    <xf numFmtId="0" fontId="31" fillId="8" borderId="0" xfId="0" applyFont="1" applyFill="1" applyAlignment="1" applyProtection="1">
      <alignment horizontal="center" wrapText="1"/>
      <protection hidden="1"/>
    </xf>
    <xf numFmtId="0" fontId="31" fillId="8" borderId="0" xfId="0" applyFont="1" applyFill="1" applyAlignment="1">
      <alignment horizontal="center" wrapText="1"/>
    </xf>
    <xf numFmtId="0" fontId="32" fillId="8" borderId="0" xfId="0" applyFont="1" applyFill="1" applyAlignment="1">
      <alignment horizontal="center" wrapText="1"/>
    </xf>
    <xf numFmtId="0" fontId="32" fillId="8" borderId="5" xfId="0" applyFont="1" applyFill="1" applyBorder="1" applyAlignment="1">
      <alignment horizontal="center" wrapText="1"/>
    </xf>
    <xf numFmtId="2" fontId="40" fillId="6" borderId="0" xfId="0" applyNumberFormat="1" applyFont="1" applyFill="1" applyAlignment="1" applyProtection="1">
      <alignment horizontal="left" wrapText="1"/>
      <protection hidden="1"/>
    </xf>
    <xf numFmtId="0" fontId="39" fillId="6" borderId="0" xfId="0" applyFont="1" applyFill="1" applyAlignment="1" applyProtection="1">
      <alignment horizontal="left" wrapText="1"/>
      <protection hidden="1"/>
    </xf>
    <xf numFmtId="0" fontId="38" fillId="6" borderId="0" xfId="0" applyFont="1" applyFill="1" applyAlignment="1" applyProtection="1">
      <alignment horizontal="center"/>
      <protection hidden="1"/>
    </xf>
    <xf numFmtId="2" fontId="40" fillId="6" borderId="0" xfId="0" applyNumberFormat="1" applyFont="1" applyFill="1" applyAlignment="1" applyProtection="1">
      <alignment horizontal="left"/>
      <protection hidden="1"/>
    </xf>
    <xf numFmtId="2" fontId="40" fillId="6" borderId="5" xfId="0" applyNumberFormat="1" applyFont="1" applyFill="1" applyBorder="1" applyAlignment="1" applyProtection="1">
      <alignment horizontal="left" wrapText="1"/>
      <protection hidden="1"/>
    </xf>
    <xf numFmtId="0" fontId="43" fillId="6" borderId="0" xfId="0" applyFont="1" applyFill="1" applyAlignment="1" applyProtection="1">
      <alignment horizontal="center"/>
      <protection locked="0" hidden="1"/>
    </xf>
    <xf numFmtId="2" fontId="41" fillId="6" borderId="0" xfId="0" applyNumberFormat="1" applyFont="1" applyFill="1" applyAlignment="1" applyProtection="1">
      <alignment horizontal="left"/>
      <protection hidden="1"/>
    </xf>
    <xf numFmtId="0" fontId="33" fillId="6" borderId="0" xfId="0" applyFont="1" applyFill="1" applyProtection="1">
      <protection hidden="1"/>
    </xf>
    <xf numFmtId="2" fontId="41" fillId="6" borderId="0" xfId="0" applyNumberFormat="1" applyFont="1" applyFill="1" applyAlignment="1" applyProtection="1">
      <alignment horizontal="left" wrapText="1"/>
      <protection hidden="1"/>
    </xf>
    <xf numFmtId="2" fontId="41" fillId="6" borderId="5" xfId="0" applyNumberFormat="1" applyFont="1" applyFill="1" applyBorder="1" applyAlignment="1" applyProtection="1">
      <alignment horizontal="left" wrapText="1"/>
      <protection hidden="1"/>
    </xf>
    <xf numFmtId="0" fontId="36" fillId="6" borderId="0" xfId="0" applyFont="1" applyFill="1" applyAlignment="1" applyProtection="1">
      <alignment horizontal="center" vertical="center" wrapText="1"/>
      <protection hidden="1"/>
    </xf>
    <xf numFmtId="0" fontId="36" fillId="6" borderId="5" xfId="0" applyFont="1" applyFill="1" applyBorder="1" applyAlignment="1" applyProtection="1">
      <alignment horizontal="center" vertical="center" wrapText="1"/>
      <protection hidden="1"/>
    </xf>
    <xf numFmtId="0" fontId="36" fillId="6" borderId="0" xfId="0" applyFont="1" applyFill="1" applyAlignment="1">
      <alignment horizontal="center" vertical="center" wrapText="1"/>
    </xf>
    <xf numFmtId="0" fontId="36" fillId="6" borderId="5" xfId="0" applyFont="1" applyFill="1" applyBorder="1" applyAlignment="1">
      <alignment horizontal="center" vertical="center" wrapText="1"/>
    </xf>
    <xf numFmtId="0" fontId="29" fillId="6" borderId="0" xfId="0" applyFont="1" applyFill="1" applyAlignment="1" applyProtection="1">
      <alignment horizontal="right"/>
      <protection hidden="1"/>
    </xf>
    <xf numFmtId="0" fontId="29" fillId="6" borderId="5" xfId="0" applyFont="1" applyFill="1" applyBorder="1" applyAlignment="1" applyProtection="1">
      <alignment horizontal="right"/>
      <protection hidden="1"/>
    </xf>
    <xf numFmtId="2" fontId="30" fillId="6" borderId="0" xfId="0" applyNumberFormat="1" applyFont="1" applyFill="1" applyAlignment="1" applyProtection="1">
      <alignment horizontal="left" wrapText="1"/>
      <protection hidden="1"/>
    </xf>
    <xf numFmtId="2" fontId="30" fillId="6" borderId="5" xfId="0" applyNumberFormat="1" applyFont="1" applyFill="1" applyBorder="1" applyAlignment="1" applyProtection="1">
      <alignment horizontal="left" wrapText="1"/>
      <protection hidden="1"/>
    </xf>
    <xf numFmtId="0" fontId="30" fillId="6" borderId="0" xfId="0" applyFont="1" applyFill="1" applyAlignment="1" applyProtection="1">
      <alignment horizontal="left"/>
      <protection hidden="1"/>
    </xf>
    <xf numFmtId="0" fontId="30" fillId="6" borderId="5" xfId="0" applyFont="1" applyFill="1" applyBorder="1" applyAlignment="1" applyProtection="1">
      <alignment horizontal="left"/>
      <protection hidden="1"/>
    </xf>
    <xf numFmtId="0" fontId="33" fillId="6" borderId="5" xfId="0" applyFont="1" applyFill="1" applyBorder="1" applyProtection="1">
      <protection hidden="1"/>
    </xf>
    <xf numFmtId="0" fontId="36" fillId="6" borderId="0" xfId="0" applyFont="1" applyFill="1" applyAlignment="1" applyProtection="1">
      <alignment horizontal="center" wrapText="1"/>
      <protection hidden="1"/>
    </xf>
    <xf numFmtId="0" fontId="36" fillId="6" borderId="5" xfId="0" applyFont="1" applyFill="1" applyBorder="1" applyAlignment="1" applyProtection="1">
      <alignment horizontal="center" wrapText="1"/>
      <protection hidden="1"/>
    </xf>
    <xf numFmtId="2" fontId="40" fillId="6" borderId="8" xfId="0" applyNumberFormat="1" applyFont="1" applyFill="1" applyBorder="1" applyAlignment="1" applyProtection="1">
      <alignment horizontal="left" wrapText="1"/>
      <protection hidden="1"/>
    </xf>
    <xf numFmtId="2" fontId="40" fillId="6" borderId="6" xfId="0" applyNumberFormat="1" applyFont="1" applyFill="1" applyBorder="1" applyAlignment="1" applyProtection="1">
      <alignment horizontal="left" wrapText="1"/>
      <protection hidden="1"/>
    </xf>
    <xf numFmtId="0" fontId="33" fillId="6" borderId="0" xfId="0" applyFont="1" applyFill="1"/>
    <xf numFmtId="0" fontId="33" fillId="6" borderId="5" xfId="0" applyFont="1" applyFill="1" applyBorder="1"/>
    <xf numFmtId="1" fontId="31" fillId="9" borderId="0" xfId="0" applyNumberFormat="1" applyFont="1" applyFill="1" applyAlignment="1" applyProtection="1">
      <alignment horizontal="center"/>
      <protection hidden="1"/>
    </xf>
    <xf numFmtId="2" fontId="31" fillId="9" borderId="0" xfId="0" applyNumberFormat="1" applyFont="1" applyFill="1" applyAlignment="1" applyProtection="1">
      <alignment horizontal="center"/>
      <protection hidden="1"/>
    </xf>
    <xf numFmtId="2" fontId="31" fillId="9" borderId="8" xfId="0" applyNumberFormat="1" applyFont="1" applyFill="1" applyBorder="1" applyAlignment="1" applyProtection="1">
      <alignment horizontal="center"/>
      <protection hidden="1"/>
    </xf>
    <xf numFmtId="0" fontId="0" fillId="9" borderId="1" xfId="0" applyFill="1" applyBorder="1" applyProtection="1">
      <protection locked="0"/>
    </xf>
    <xf numFmtId="0" fontId="0" fillId="9" borderId="2" xfId="0" applyFill="1" applyBorder="1" applyProtection="1">
      <protection locked="0"/>
    </xf>
    <xf numFmtId="0" fontId="0" fillId="9" borderId="3" xfId="0" applyFill="1" applyBorder="1" applyProtection="1">
      <protection locked="0"/>
    </xf>
    <xf numFmtId="0" fontId="0" fillId="9" borderId="4" xfId="0" applyFill="1" applyBorder="1" applyAlignment="1" applyProtection="1">
      <alignment horizontal="center" wrapText="1"/>
      <protection locked="0"/>
    </xf>
    <xf numFmtId="0" fontId="0" fillId="9" borderId="0" xfId="0" applyFill="1" applyAlignment="1" applyProtection="1">
      <alignment horizontal="center" wrapText="1"/>
      <protection locked="0"/>
    </xf>
    <xf numFmtId="0" fontId="0" fillId="9" borderId="5" xfId="0" applyFill="1" applyBorder="1" applyAlignment="1" applyProtection="1">
      <alignment horizontal="center" wrapText="1"/>
      <protection locked="0"/>
    </xf>
    <xf numFmtId="0" fontId="0" fillId="9" borderId="4" xfId="0" applyFill="1" applyBorder="1"/>
    <xf numFmtId="0" fontId="0" fillId="9" borderId="0" xfId="0" applyFill="1"/>
    <xf numFmtId="0" fontId="0" fillId="9" borderId="5" xfId="0" applyFill="1" applyBorder="1"/>
    <xf numFmtId="0" fontId="8" fillId="9" borderId="0" xfId="0" applyFont="1" applyFill="1" applyAlignment="1" applyProtection="1">
      <alignment horizontal="left" wrapText="1"/>
      <protection hidden="1"/>
    </xf>
    <xf numFmtId="0" fontId="61" fillId="9" borderId="0" xfId="0" applyFont="1" applyFill="1"/>
    <xf numFmtId="0" fontId="0" fillId="9" borderId="4" xfId="0" applyFill="1" applyBorder="1" applyAlignment="1" applyProtection="1">
      <alignment horizontal="center" wrapText="1"/>
      <protection hidden="1"/>
    </xf>
    <xf numFmtId="0" fontId="0" fillId="9" borderId="0" xfId="0" applyFill="1" applyAlignment="1" applyProtection="1">
      <alignment horizontal="center" wrapText="1"/>
      <protection hidden="1"/>
    </xf>
    <xf numFmtId="0" fontId="0" fillId="9" borderId="0" xfId="0" applyFill="1" applyProtection="1">
      <protection hidden="1"/>
    </xf>
    <xf numFmtId="0" fontId="0" fillId="9" borderId="5" xfId="0" applyFill="1" applyBorder="1" applyAlignment="1" applyProtection="1">
      <alignment horizontal="center" wrapText="1"/>
      <protection hidden="1"/>
    </xf>
    <xf numFmtId="2" fontId="7" fillId="9" borderId="0" xfId="0" applyNumberFormat="1" applyFont="1" applyFill="1" applyAlignment="1" applyProtection="1">
      <alignment horizontal="left"/>
      <protection hidden="1"/>
    </xf>
    <xf numFmtId="2" fontId="19" fillId="9" borderId="0" xfId="0" applyNumberFormat="1" applyFont="1" applyFill="1" applyAlignment="1" applyProtection="1">
      <alignment horizontal="left"/>
      <protection hidden="1"/>
    </xf>
    <xf numFmtId="0" fontId="2" fillId="9" borderId="0" xfId="0" applyFont="1" applyFill="1" applyAlignment="1" applyProtection="1">
      <alignment horizontal="left"/>
      <protection hidden="1"/>
    </xf>
    <xf numFmtId="0" fontId="2" fillId="9" borderId="0" xfId="0" applyFont="1" applyFill="1" applyAlignment="1">
      <alignment horizontal="left"/>
    </xf>
    <xf numFmtId="0" fontId="6" fillId="9" borderId="0" xfId="0" applyFont="1" applyFill="1" applyAlignment="1" applyProtection="1">
      <alignment horizontal="center"/>
      <protection hidden="1"/>
    </xf>
    <xf numFmtId="165" fontId="6" fillId="9" borderId="0" xfId="0" applyNumberFormat="1" applyFont="1" applyFill="1" applyAlignment="1" applyProtection="1">
      <alignment horizontal="center"/>
      <protection locked="0" hidden="1"/>
    </xf>
    <xf numFmtId="0" fontId="6" fillId="9" borderId="0" xfId="0" applyFont="1" applyFill="1" applyAlignment="1" applyProtection="1">
      <alignment horizontal="left"/>
      <protection hidden="1"/>
    </xf>
    <xf numFmtId="0" fontId="27" fillId="9" borderId="4" xfId="0" applyFont="1" applyFill="1" applyBorder="1" applyAlignment="1" applyProtection="1">
      <alignment horizontal="right" wrapText="1"/>
      <protection hidden="1"/>
    </xf>
    <xf numFmtId="0" fontId="27" fillId="9" borderId="0" xfId="0" applyFont="1" applyFill="1" applyAlignment="1" applyProtection="1">
      <alignment horizontal="right" wrapText="1"/>
      <protection hidden="1"/>
    </xf>
    <xf numFmtId="0" fontId="33" fillId="9" borderId="0" xfId="0" applyFont="1" applyFill="1" applyAlignment="1" applyProtection="1">
      <alignment horizontal="center" wrapText="1"/>
      <protection hidden="1"/>
    </xf>
    <xf numFmtId="0" fontId="33" fillId="9" borderId="5" xfId="0" applyFont="1" applyFill="1" applyBorder="1" applyAlignment="1" applyProtection="1">
      <alignment horizontal="center" wrapText="1"/>
      <protection hidden="1"/>
    </xf>
    <xf numFmtId="0" fontId="5" fillId="6" borderId="0" xfId="0" applyFont="1" applyFill="1" applyAlignment="1" applyProtection="1">
      <alignment horizontal="right" wrapText="1"/>
      <protection hidden="1"/>
    </xf>
    <xf numFmtId="0" fontId="1" fillId="6" borderId="0" xfId="0" applyFont="1" applyFill="1" applyProtection="1">
      <protection hidden="1"/>
    </xf>
    <xf numFmtId="0" fontId="1" fillId="6" borderId="5" xfId="0" applyFont="1" applyFill="1" applyBorder="1" applyProtection="1">
      <protection hidden="1"/>
    </xf>
    <xf numFmtId="0" fontId="23" fillId="6" borderId="0" xfId="0" applyFont="1" applyFill="1" applyAlignment="1" applyProtection="1">
      <alignment horizontal="left" wrapText="1"/>
      <protection hidden="1"/>
    </xf>
    <xf numFmtId="0" fontId="20" fillId="6" borderId="0" xfId="0" applyFont="1" applyFill="1" applyAlignment="1" applyProtection="1">
      <alignment horizontal="right" wrapText="1"/>
      <protection hidden="1"/>
    </xf>
    <xf numFmtId="2" fontId="22" fillId="6" borderId="5" xfId="0" applyNumberFormat="1" applyFont="1" applyFill="1" applyBorder="1" applyAlignment="1" applyProtection="1">
      <alignment horizontal="left" wrapText="1"/>
      <protection hidden="1"/>
    </xf>
    <xf numFmtId="0" fontId="13" fillId="6" borderId="0" xfId="0" applyFont="1" applyFill="1" applyAlignment="1" applyProtection="1">
      <alignment horizontal="left" wrapText="1"/>
      <protection hidden="1"/>
    </xf>
    <xf numFmtId="0" fontId="13" fillId="6" borderId="0" xfId="0" applyFont="1" applyFill="1" applyAlignment="1" applyProtection="1">
      <alignment horizontal="left"/>
      <protection hidden="1"/>
    </xf>
    <xf numFmtId="0" fontId="0" fillId="6" borderId="0" xfId="0" applyFill="1" applyProtection="1">
      <protection hidden="1"/>
    </xf>
    <xf numFmtId="0" fontId="4" fillId="6" borderId="0" xfId="0" applyFont="1" applyFill="1" applyAlignment="1" applyProtection="1">
      <alignment horizontal="right" wrapText="1"/>
      <protection hidden="1"/>
    </xf>
    <xf numFmtId="0" fontId="8" fillId="6" borderId="0" xfId="0" applyFont="1" applyFill="1" applyAlignment="1" applyProtection="1">
      <alignment horizontal="left" wrapText="1"/>
      <protection hidden="1"/>
    </xf>
    <xf numFmtId="165" fontId="18" fillId="6" borderId="0" xfId="0" applyNumberFormat="1" applyFont="1" applyFill="1" applyAlignment="1" applyProtection="1">
      <alignment horizontal="left" wrapText="1"/>
      <protection hidden="1"/>
    </xf>
    <xf numFmtId="2" fontId="7" fillId="6" borderId="5" xfId="0" applyNumberFormat="1" applyFont="1" applyFill="1" applyBorder="1" applyAlignment="1" applyProtection="1">
      <alignment horizontal="left" wrapText="1"/>
      <protection hidden="1"/>
    </xf>
    <xf numFmtId="0" fontId="5" fillId="6" borderId="8" xfId="0" applyFont="1" applyFill="1" applyBorder="1" applyAlignment="1" applyProtection="1">
      <alignment horizontal="right" wrapText="1"/>
      <protection hidden="1"/>
    </xf>
    <xf numFmtId="0" fontId="8" fillId="6" borderId="8" xfId="0" applyFont="1" applyFill="1" applyBorder="1" applyAlignment="1" applyProtection="1">
      <alignment horizontal="left" wrapText="1"/>
      <protection hidden="1"/>
    </xf>
    <xf numFmtId="0" fontId="0" fillId="6" borderId="8" xfId="0" applyFill="1" applyBorder="1" applyProtection="1">
      <protection hidden="1"/>
    </xf>
    <xf numFmtId="2" fontId="7" fillId="6" borderId="6" xfId="0" applyNumberFormat="1" applyFont="1" applyFill="1" applyBorder="1" applyAlignment="1" applyProtection="1">
      <alignment horizontal="left" wrapText="1"/>
      <protection hidden="1"/>
    </xf>
    <xf numFmtId="0" fontId="5" fillId="6" borderId="2" xfId="0" applyFont="1" applyFill="1" applyBorder="1" applyAlignment="1" applyProtection="1">
      <alignment horizontal="right" wrapText="1"/>
      <protection hidden="1"/>
    </xf>
    <xf numFmtId="0" fontId="8" fillId="6" borderId="2" xfId="0" applyFont="1" applyFill="1" applyBorder="1" applyAlignment="1" applyProtection="1">
      <alignment horizontal="left" wrapText="1"/>
      <protection hidden="1"/>
    </xf>
    <xf numFmtId="0" fontId="0" fillId="6" borderId="2" xfId="0" applyFill="1" applyBorder="1" applyProtection="1">
      <protection hidden="1"/>
    </xf>
    <xf numFmtId="2" fontId="7" fillId="6" borderId="3" xfId="0" applyNumberFormat="1" applyFont="1" applyFill="1" applyBorder="1" applyAlignment="1" applyProtection="1">
      <alignment horizontal="left" wrapText="1"/>
      <protection hidden="1"/>
    </xf>
    <xf numFmtId="0" fontId="0" fillId="6" borderId="0" xfId="0" applyFill="1"/>
    <xf numFmtId="0" fontId="0" fillId="6" borderId="5" xfId="0" applyFill="1" applyBorder="1"/>
    <xf numFmtId="0" fontId="14" fillId="6" borderId="0" xfId="0" applyFont="1" applyFill="1" applyAlignment="1" applyProtection="1">
      <alignment horizontal="right" wrapText="1"/>
      <protection hidden="1"/>
    </xf>
    <xf numFmtId="0" fontId="37" fillId="9" borderId="32" xfId="0" applyFont="1" applyFill="1" applyBorder="1" applyAlignment="1" applyProtection="1">
      <alignment horizontal="right" textRotation="90"/>
      <protection hidden="1"/>
    </xf>
    <xf numFmtId="0" fontId="32" fillId="9" borderId="32" xfId="0" applyFont="1" applyFill="1" applyBorder="1" applyAlignment="1" applyProtection="1">
      <alignment horizontal="center"/>
      <protection hidden="1"/>
    </xf>
    <xf numFmtId="0" fontId="33" fillId="7" borderId="25" xfId="0" applyFont="1" applyFill="1" applyBorder="1" applyProtection="1">
      <protection hidden="1"/>
    </xf>
    <xf numFmtId="0" fontId="33" fillId="7" borderId="26" xfId="0" applyFont="1" applyFill="1" applyBorder="1" applyAlignment="1" applyProtection="1">
      <alignment horizontal="center"/>
      <protection hidden="1"/>
    </xf>
    <xf numFmtId="0" fontId="33" fillId="7" borderId="18" xfId="0" applyFont="1" applyFill="1" applyBorder="1" applyAlignment="1" applyProtection="1">
      <alignment horizontal="center"/>
      <protection hidden="1"/>
    </xf>
    <xf numFmtId="0" fontId="33" fillId="7" borderId="27" xfId="0" applyFont="1" applyFill="1" applyBorder="1" applyProtection="1">
      <protection hidden="1"/>
    </xf>
    <xf numFmtId="0" fontId="33" fillId="7" borderId="21" xfId="0" applyFont="1" applyFill="1" applyBorder="1" applyAlignment="1" applyProtection="1">
      <alignment horizontal="center"/>
      <protection hidden="1"/>
    </xf>
    <xf numFmtId="0" fontId="10" fillId="7" borderId="4" xfId="0" applyFont="1" applyFill="1" applyBorder="1" applyAlignment="1">
      <alignment horizontal="right"/>
    </xf>
    <xf numFmtId="0" fontId="10" fillId="7" borderId="0" xfId="0" applyFont="1" applyFill="1" applyAlignment="1">
      <alignment horizontal="right"/>
    </xf>
    <xf numFmtId="0" fontId="10" fillId="7" borderId="5" xfId="0" applyFont="1" applyFill="1" applyBorder="1" applyAlignment="1">
      <alignment horizontal="right"/>
    </xf>
    <xf numFmtId="0" fontId="10" fillId="7" borderId="4" xfId="0" applyFont="1" applyFill="1" applyBorder="1" applyProtection="1">
      <protection hidden="1"/>
    </xf>
    <xf numFmtId="0" fontId="10" fillId="7" borderId="0" xfId="0" applyFont="1" applyFill="1" applyProtection="1">
      <protection hidden="1"/>
    </xf>
    <xf numFmtId="0" fontId="10" fillId="7" borderId="5" xfId="0" applyFont="1" applyFill="1" applyBorder="1" applyProtection="1">
      <protection hidden="1"/>
    </xf>
    <xf numFmtId="0" fontId="10" fillId="7" borderId="4" xfId="0" applyFont="1" applyFill="1" applyBorder="1"/>
    <xf numFmtId="0" fontId="10" fillId="7" borderId="0" xfId="0" applyFont="1" applyFill="1"/>
    <xf numFmtId="0" fontId="10" fillId="7" borderId="5" xfId="0" applyFont="1" applyFill="1" applyBorder="1"/>
    <xf numFmtId="0" fontId="15" fillId="7" borderId="4" xfId="0" applyFont="1" applyFill="1" applyBorder="1" applyAlignment="1">
      <alignment horizontal="right" wrapText="1"/>
    </xf>
    <xf numFmtId="0" fontId="15" fillId="7" borderId="0" xfId="0" applyFont="1" applyFill="1" applyAlignment="1">
      <alignment horizontal="right" wrapText="1"/>
    </xf>
    <xf numFmtId="0" fontId="15" fillId="7" borderId="5" xfId="0" applyFont="1" applyFill="1" applyBorder="1" applyAlignment="1">
      <alignment horizontal="right" wrapText="1"/>
    </xf>
    <xf numFmtId="0" fontId="10" fillId="7" borderId="4" xfId="0" applyFont="1" applyFill="1" applyBorder="1" applyAlignment="1">
      <alignment wrapText="1"/>
    </xf>
    <xf numFmtId="0" fontId="10" fillId="7" borderId="0" xfId="0" applyFont="1" applyFill="1" applyAlignment="1">
      <alignment wrapText="1"/>
    </xf>
    <xf numFmtId="0" fontId="10" fillId="7" borderId="5" xfId="0" applyFont="1" applyFill="1" applyBorder="1" applyAlignment="1">
      <alignment wrapText="1"/>
    </xf>
    <xf numFmtId="0" fontId="10" fillId="7" borderId="4" xfId="0" applyFont="1" applyFill="1" applyBorder="1" applyAlignment="1">
      <alignment horizontal="right" wrapText="1"/>
    </xf>
    <xf numFmtId="0" fontId="10" fillId="7" borderId="0" xfId="0" applyFont="1" applyFill="1" applyAlignment="1">
      <alignment horizontal="right" wrapText="1"/>
    </xf>
    <xf numFmtId="0" fontId="10" fillId="7" borderId="5" xfId="0" applyFont="1" applyFill="1" applyBorder="1" applyAlignment="1">
      <alignment horizontal="right" wrapText="1"/>
    </xf>
    <xf numFmtId="0" fontId="2" fillId="7" borderId="4" xfId="0" applyFont="1" applyFill="1" applyBorder="1" applyProtection="1">
      <protection hidden="1"/>
    </xf>
    <xf numFmtId="0" fontId="2" fillId="7" borderId="0" xfId="0" applyFont="1" applyFill="1" applyProtection="1">
      <protection hidden="1"/>
    </xf>
    <xf numFmtId="0" fontId="2" fillId="7" borderId="5" xfId="0" applyFont="1" applyFill="1" applyBorder="1" applyProtection="1">
      <protection hidden="1"/>
    </xf>
    <xf numFmtId="0" fontId="2" fillId="7" borderId="7" xfId="0" applyFont="1" applyFill="1" applyBorder="1" applyProtection="1">
      <protection hidden="1"/>
    </xf>
    <xf numFmtId="0" fontId="2" fillId="7" borderId="8" xfId="0" applyFont="1" applyFill="1" applyBorder="1" applyProtection="1">
      <protection hidden="1"/>
    </xf>
    <xf numFmtId="0" fontId="2" fillId="7" borderId="6" xfId="0" applyFont="1" applyFill="1" applyBorder="1" applyProtection="1">
      <protection hidden="1"/>
    </xf>
    <xf numFmtId="0" fontId="46" fillId="7" borderId="35" xfId="0" applyFont="1" applyFill="1" applyBorder="1" applyAlignment="1" applyProtection="1">
      <alignment horizontal="center" wrapText="1"/>
      <protection hidden="1"/>
    </xf>
    <xf numFmtId="0" fontId="46" fillId="7" borderId="37" xfId="0" applyFont="1" applyFill="1" applyBorder="1" applyAlignment="1" applyProtection="1">
      <alignment horizontal="center" wrapText="1"/>
      <protection hidden="1"/>
    </xf>
    <xf numFmtId="0" fontId="46" fillId="7" borderId="38" xfId="0" applyFont="1" applyFill="1" applyBorder="1" applyAlignment="1" applyProtection="1">
      <alignment horizontal="center" wrapText="1"/>
      <protection hidden="1"/>
    </xf>
    <xf numFmtId="0" fontId="46" fillId="7" borderId="40" xfId="0" applyFont="1" applyFill="1" applyBorder="1" applyAlignment="1" applyProtection="1">
      <alignment horizontal="center" wrapText="1"/>
      <protection hidden="1"/>
    </xf>
    <xf numFmtId="0" fontId="46" fillId="7" borderId="42" xfId="0" applyFont="1" applyFill="1" applyBorder="1" applyAlignment="1" applyProtection="1">
      <alignment horizontal="center" wrapText="1"/>
      <protection hidden="1"/>
    </xf>
    <xf numFmtId="0" fontId="45" fillId="7" borderId="4" xfId="0" applyFont="1" applyFill="1" applyBorder="1" applyAlignment="1">
      <alignment horizontal="right"/>
    </xf>
    <xf numFmtId="0" fontId="45" fillId="7" borderId="0" xfId="0" applyFont="1" applyFill="1" applyAlignment="1">
      <alignment horizontal="right"/>
    </xf>
    <xf numFmtId="0" fontId="45" fillId="7" borderId="5" xfId="0" applyFont="1" applyFill="1" applyBorder="1" applyAlignment="1">
      <alignment horizontal="right"/>
    </xf>
    <xf numFmtId="1" fontId="32" fillId="9" borderId="4" xfId="0" applyNumberFormat="1" applyFont="1" applyFill="1" applyBorder="1" applyAlignment="1" applyProtection="1">
      <alignment horizontal="center" wrapText="1"/>
      <protection hidden="1"/>
    </xf>
    <xf numFmtId="1" fontId="32" fillId="9" borderId="7" xfId="0" applyNumberFormat="1" applyFont="1" applyFill="1" applyBorder="1" applyAlignment="1" applyProtection="1">
      <alignment horizontal="center" wrapText="1"/>
      <protection hidden="1"/>
    </xf>
    <xf numFmtId="0" fontId="33" fillId="9" borderId="19" xfId="0" applyFont="1" applyFill="1" applyBorder="1" applyAlignment="1" applyProtection="1">
      <alignment horizontal="center" wrapText="1"/>
      <protection hidden="1"/>
    </xf>
    <xf numFmtId="0" fontId="33" fillId="9" borderId="20" xfId="0" applyFont="1" applyFill="1" applyBorder="1" applyAlignment="1" applyProtection="1">
      <alignment horizontal="center" wrapText="1"/>
      <protection hidden="1"/>
    </xf>
    <xf numFmtId="0" fontId="33" fillId="9" borderId="22" xfId="0" applyFont="1" applyFill="1" applyBorder="1" applyAlignment="1" applyProtection="1">
      <alignment horizontal="center" vertical="center"/>
      <protection hidden="1"/>
    </xf>
    <xf numFmtId="0" fontId="33" fillId="9" borderId="23" xfId="0" applyFont="1" applyFill="1" applyBorder="1" applyAlignment="1" applyProtection="1">
      <alignment horizontal="center" vertical="center"/>
      <protection hidden="1"/>
    </xf>
    <xf numFmtId="0" fontId="33" fillId="9" borderId="22" xfId="0" applyFont="1" applyFill="1" applyBorder="1" applyAlignment="1" applyProtection="1">
      <alignment horizontal="center" wrapText="1"/>
      <protection hidden="1"/>
    </xf>
    <xf numFmtId="0" fontId="33" fillId="9" borderId="23" xfId="0" applyFont="1" applyFill="1" applyBorder="1" applyAlignment="1" applyProtection="1">
      <alignment horizontal="center" wrapText="1"/>
      <protection hidden="1"/>
    </xf>
    <xf numFmtId="0" fontId="11" fillId="10" borderId="16" xfId="0" applyFont="1" applyFill="1" applyBorder="1" applyAlignment="1" applyProtection="1">
      <alignment horizontal="left"/>
      <protection hidden="1"/>
    </xf>
    <xf numFmtId="0" fontId="33" fillId="10" borderId="16" xfId="0" applyFont="1" applyFill="1" applyBorder="1" applyAlignment="1" applyProtection="1">
      <alignment horizontal="left"/>
      <protection hidden="1"/>
    </xf>
    <xf numFmtId="0" fontId="33" fillId="10" borderId="16" xfId="0" applyFont="1" applyFill="1" applyBorder="1" applyProtection="1">
      <protection hidden="1"/>
    </xf>
    <xf numFmtId="0" fontId="33" fillId="10" borderId="17" xfId="0" applyFont="1" applyFill="1" applyBorder="1" applyProtection="1">
      <protection hidden="1"/>
    </xf>
    <xf numFmtId="0" fontId="11" fillId="10" borderId="0" xfId="0" applyFont="1" applyFill="1" applyAlignment="1" applyProtection="1">
      <alignment horizontal="left"/>
      <protection hidden="1"/>
    </xf>
    <xf numFmtId="0" fontId="33" fillId="10" borderId="0" xfId="0" applyFont="1" applyFill="1" applyProtection="1">
      <protection hidden="1"/>
    </xf>
    <xf numFmtId="0" fontId="36" fillId="10" borderId="0" xfId="0" applyFont="1" applyFill="1" applyAlignment="1" applyProtection="1">
      <alignment horizontal="center" vertical="center"/>
      <protection hidden="1"/>
    </xf>
    <xf numFmtId="0" fontId="32" fillId="10" borderId="5" xfId="0" applyFont="1" applyFill="1" applyBorder="1" applyAlignment="1" applyProtection="1">
      <alignment horizontal="left" vertical="center"/>
      <protection hidden="1"/>
    </xf>
    <xf numFmtId="165" fontId="11" fillId="10" borderId="0" xfId="0" applyNumberFormat="1" applyFont="1" applyFill="1" applyAlignment="1" applyProtection="1">
      <alignment horizontal="left" wrapText="1"/>
      <protection hidden="1"/>
    </xf>
    <xf numFmtId="0" fontId="33" fillId="10" borderId="5" xfId="0" applyFont="1" applyFill="1" applyBorder="1" applyAlignment="1" applyProtection="1">
      <alignment horizontal="center"/>
      <protection hidden="1"/>
    </xf>
    <xf numFmtId="0" fontId="33" fillId="10" borderId="24" xfId="0" applyFont="1" applyFill="1" applyBorder="1" applyProtection="1">
      <protection hidden="1"/>
    </xf>
    <xf numFmtId="0" fontId="5" fillId="11" borderId="11" xfId="0" applyFont="1" applyFill="1" applyBorder="1" applyAlignment="1" applyProtection="1">
      <alignment horizontal="right" wrapText="1"/>
      <protection hidden="1"/>
    </xf>
    <xf numFmtId="0" fontId="5" fillId="11" borderId="12" xfId="0" applyFont="1" applyFill="1" applyBorder="1" applyAlignment="1" applyProtection="1">
      <alignment horizontal="right" wrapText="1"/>
      <protection hidden="1"/>
    </xf>
    <xf numFmtId="0" fontId="5" fillId="11" borderId="13" xfId="0" applyFont="1" applyFill="1" applyBorder="1" applyAlignment="1" applyProtection="1">
      <alignment horizontal="right" wrapText="1"/>
      <protection hidden="1"/>
    </xf>
    <xf numFmtId="0" fontId="33" fillId="6" borderId="15" xfId="0" applyFont="1" applyFill="1" applyBorder="1" applyProtection="1">
      <protection hidden="1"/>
    </xf>
    <xf numFmtId="0" fontId="64" fillId="6" borderId="0" xfId="0" applyFont="1" applyFill="1" applyAlignment="1" applyProtection="1">
      <alignment wrapText="1"/>
      <protection hidden="1"/>
    </xf>
    <xf numFmtId="0" fontId="64" fillId="6" borderId="0" xfId="0" applyFont="1" applyFill="1" applyProtection="1">
      <protection hidden="1"/>
    </xf>
    <xf numFmtId="1" fontId="68" fillId="6" borderId="33" xfId="0" applyNumberFormat="1" applyFont="1" applyFill="1" applyBorder="1" applyAlignment="1" applyProtection="1">
      <alignment horizontal="center" wrapText="1"/>
      <protection locked="0"/>
    </xf>
    <xf numFmtId="1" fontId="68" fillId="6" borderId="34" xfId="0" applyNumberFormat="1" applyFont="1" applyFill="1" applyBorder="1" applyAlignment="1" applyProtection="1">
      <alignment horizontal="center" wrapText="1"/>
      <protection locked="0"/>
    </xf>
    <xf numFmtId="0" fontId="69" fillId="7" borderId="0" xfId="0" applyFont="1" applyFill="1" applyAlignment="1" applyProtection="1">
      <alignment horizontal="center"/>
      <protection locked="0"/>
    </xf>
    <xf numFmtId="0" fontId="33" fillId="8" borderId="29" xfId="0" applyFont="1" applyFill="1" applyBorder="1" applyProtection="1">
      <protection hidden="1"/>
    </xf>
    <xf numFmtId="0" fontId="32" fillId="8" borderId="31" xfId="0" applyFont="1" applyFill="1" applyBorder="1" applyAlignment="1" applyProtection="1">
      <alignment textRotation="90"/>
      <protection hidden="1"/>
    </xf>
    <xf numFmtId="0" fontId="3" fillId="8" borderId="4" xfId="0" applyFont="1" applyFill="1" applyBorder="1" applyAlignment="1" applyProtection="1">
      <alignment horizontal="center" wrapText="1"/>
      <protection hidden="1"/>
    </xf>
    <xf numFmtId="0" fontId="17" fillId="8" borderId="0" xfId="0" applyFont="1" applyFill="1" applyAlignment="1" applyProtection="1">
      <alignment horizontal="center" wrapText="1"/>
      <protection hidden="1"/>
    </xf>
    <xf numFmtId="0" fontId="8" fillId="8" borderId="0" xfId="0" applyFont="1" applyFill="1" applyAlignment="1" applyProtection="1">
      <alignment horizontal="center" wrapText="1"/>
      <protection hidden="1"/>
    </xf>
    <xf numFmtId="0" fontId="5" fillId="8" borderId="0" xfId="0" applyFont="1" applyFill="1" applyAlignment="1" applyProtection="1">
      <alignment horizontal="right" wrapText="1"/>
      <protection hidden="1"/>
    </xf>
    <xf numFmtId="0" fontId="10" fillId="8" borderId="0" xfId="0" applyFont="1" applyFill="1" applyProtection="1">
      <protection hidden="1"/>
    </xf>
    <xf numFmtId="0" fontId="10" fillId="8" borderId="0" xfId="0" applyFont="1" applyFill="1" applyAlignment="1">
      <alignment horizontal="right"/>
    </xf>
    <xf numFmtId="0" fontId="15" fillId="8" borderId="0" xfId="0" applyFont="1" applyFill="1" applyAlignment="1" applyProtection="1">
      <alignment horizontal="right"/>
      <protection hidden="1"/>
    </xf>
    <xf numFmtId="0" fontId="15" fillId="8" borderId="0" xfId="0" applyFont="1" applyFill="1" applyAlignment="1">
      <alignment horizontal="right"/>
    </xf>
    <xf numFmtId="0" fontId="15" fillId="8" borderId="5" xfId="0" applyFont="1" applyFill="1" applyBorder="1" applyAlignment="1">
      <alignment horizontal="right"/>
    </xf>
    <xf numFmtId="166" fontId="4" fillId="8" borderId="0" xfId="0" applyNumberFormat="1" applyFont="1" applyFill="1" applyAlignment="1" applyProtection="1">
      <alignment horizontal="center"/>
      <protection hidden="1"/>
    </xf>
    <xf numFmtId="2" fontId="10" fillId="8" borderId="0" xfId="0" applyNumberFormat="1" applyFont="1" applyFill="1" applyAlignment="1" applyProtection="1">
      <alignment horizontal="right"/>
      <protection hidden="1"/>
    </xf>
    <xf numFmtId="0" fontId="10" fillId="8" borderId="0" xfId="0" applyFont="1" applyFill="1" applyAlignment="1" applyProtection="1">
      <alignment horizontal="right"/>
      <protection hidden="1"/>
    </xf>
    <xf numFmtId="0" fontId="10" fillId="8" borderId="5" xfId="0" applyFont="1" applyFill="1" applyBorder="1" applyAlignment="1">
      <alignment horizontal="right"/>
    </xf>
    <xf numFmtId="0" fontId="4" fillId="8" borderId="4" xfId="0" applyFont="1" applyFill="1" applyBorder="1" applyAlignment="1" applyProtection="1">
      <alignment horizontal="center" textRotation="93" wrapText="1"/>
      <protection hidden="1"/>
    </xf>
    <xf numFmtId="0" fontId="16" fillId="8" borderId="0" xfId="0" applyFont="1" applyFill="1" applyProtection="1">
      <protection hidden="1"/>
    </xf>
    <xf numFmtId="167" fontId="10" fillId="8" borderId="0" xfId="0" applyNumberFormat="1" applyFont="1" applyFill="1" applyAlignment="1" applyProtection="1">
      <alignment horizontal="center"/>
      <protection hidden="1"/>
    </xf>
    <xf numFmtId="0" fontId="10" fillId="8" borderId="0" xfId="0" applyFont="1" applyFill="1" applyAlignment="1" applyProtection="1">
      <alignment horizontal="center"/>
      <protection hidden="1"/>
    </xf>
    <xf numFmtId="1" fontId="10" fillId="8" borderId="0" xfId="0" applyNumberFormat="1" applyFont="1" applyFill="1" applyAlignment="1" applyProtection="1">
      <alignment horizontal="right"/>
      <protection hidden="1"/>
    </xf>
    <xf numFmtId="0" fontId="10" fillId="8" borderId="4" xfId="0" applyFont="1" applyFill="1" applyBorder="1" applyAlignment="1" applyProtection="1">
      <alignment horizontal="center" textRotation="93" wrapText="1"/>
      <protection hidden="1"/>
    </xf>
    <xf numFmtId="0" fontId="10" fillId="8" borderId="5" xfId="0" applyFont="1" applyFill="1" applyBorder="1" applyProtection="1">
      <protection hidden="1"/>
    </xf>
    <xf numFmtId="166" fontId="10" fillId="8" borderId="0" xfId="0" applyNumberFormat="1" applyFont="1" applyFill="1" applyAlignment="1" applyProtection="1">
      <alignment horizontal="center"/>
      <protection hidden="1"/>
    </xf>
    <xf numFmtId="0" fontId="10" fillId="8" borderId="0" xfId="0" applyFont="1" applyFill="1"/>
    <xf numFmtId="0" fontId="10" fillId="8" borderId="5" xfId="0" applyFont="1" applyFill="1" applyBorder="1"/>
    <xf numFmtId="0" fontId="15" fillId="8" borderId="0" xfId="0" applyFont="1" applyFill="1" applyAlignment="1" applyProtection="1">
      <alignment horizontal="right" wrapText="1"/>
      <protection hidden="1"/>
    </xf>
    <xf numFmtId="0" fontId="15" fillId="8" borderId="0" xfId="0" applyFont="1" applyFill="1" applyAlignment="1">
      <alignment horizontal="right" wrapText="1"/>
    </xf>
    <xf numFmtId="0" fontId="15" fillId="8" borderId="5" xfId="0" applyFont="1" applyFill="1" applyBorder="1" applyAlignment="1">
      <alignment horizontal="right" wrapText="1"/>
    </xf>
    <xf numFmtId="0" fontId="10" fillId="8" borderId="0" xfId="0" applyFont="1" applyFill="1" applyAlignment="1" applyProtection="1">
      <alignment horizontal="center" wrapText="1"/>
      <protection hidden="1"/>
    </xf>
    <xf numFmtId="0" fontId="10" fillId="8" borderId="0" xfId="0" applyFont="1" applyFill="1" applyAlignment="1" applyProtection="1">
      <alignment horizontal="left" wrapText="1"/>
      <protection hidden="1"/>
    </xf>
    <xf numFmtId="166" fontId="10" fillId="8" borderId="0" xfId="0" applyNumberFormat="1" applyFont="1" applyFill="1" applyAlignment="1" applyProtection="1">
      <alignment horizontal="center" wrapText="1"/>
      <protection hidden="1"/>
    </xf>
    <xf numFmtId="0" fontId="0" fillId="8" borderId="4" xfId="0" applyFill="1" applyBorder="1" applyProtection="1">
      <protection hidden="1"/>
    </xf>
    <xf numFmtId="0" fontId="10" fillId="8" borderId="0" xfId="0" applyFont="1" applyFill="1" applyAlignment="1">
      <alignment horizontal="right" wrapText="1"/>
    </xf>
    <xf numFmtId="0" fontId="0" fillId="8" borderId="5" xfId="0" applyFill="1" applyBorder="1" applyProtection="1">
      <protection hidden="1"/>
    </xf>
    <xf numFmtId="0" fontId="0" fillId="8" borderId="14" xfId="0" applyFill="1" applyBorder="1" applyProtection="1">
      <protection hidden="1"/>
    </xf>
    <xf numFmtId="0" fontId="0" fillId="8" borderId="9" xfId="0" applyFill="1" applyBorder="1" applyProtection="1">
      <protection hidden="1"/>
    </xf>
    <xf numFmtId="0" fontId="0" fillId="8" borderId="10" xfId="0" applyFill="1" applyBorder="1" applyProtection="1">
      <protection hidden="1"/>
    </xf>
    <xf numFmtId="0" fontId="1" fillId="8" borderId="4" xfId="0" applyFont="1" applyFill="1" applyBorder="1" applyProtection="1">
      <protection hidden="1"/>
    </xf>
    <xf numFmtId="0" fontId="1" fillId="8" borderId="0" xfId="0" applyFont="1" applyFill="1" applyProtection="1">
      <protection hidden="1"/>
    </xf>
    <xf numFmtId="0" fontId="1" fillId="8" borderId="5" xfId="0" applyFont="1" applyFill="1" applyBorder="1" applyProtection="1">
      <protection hidden="1"/>
    </xf>
    <xf numFmtId="0" fontId="21" fillId="8" borderId="4" xfId="0" applyFont="1" applyFill="1" applyBorder="1" applyProtection="1">
      <protection hidden="1"/>
    </xf>
    <xf numFmtId="0" fontId="21" fillId="8" borderId="0" xfId="0" applyFont="1" applyFill="1" applyProtection="1">
      <protection hidden="1"/>
    </xf>
    <xf numFmtId="0" fontId="21" fillId="8" borderId="5" xfId="0" applyFont="1" applyFill="1" applyBorder="1" applyProtection="1">
      <protection hidden="1"/>
    </xf>
    <xf numFmtId="0" fontId="21" fillId="8" borderId="7" xfId="0" applyFont="1" applyFill="1" applyBorder="1" applyProtection="1">
      <protection hidden="1"/>
    </xf>
    <xf numFmtId="0" fontId="21" fillId="8" borderId="8" xfId="0" applyFont="1" applyFill="1" applyBorder="1" applyProtection="1">
      <protection hidden="1"/>
    </xf>
    <xf numFmtId="0" fontId="21" fillId="8" borderId="6" xfId="0" applyFont="1" applyFill="1" applyBorder="1" applyProtection="1">
      <protection hidden="1"/>
    </xf>
    <xf numFmtId="0" fontId="44" fillId="7" borderId="4" xfId="0" applyFont="1" applyFill="1" applyBorder="1" applyAlignment="1">
      <alignment horizontal="right" wrapText="1"/>
    </xf>
    <xf numFmtId="0" fontId="44" fillId="7" borderId="0" xfId="0" applyFont="1" applyFill="1" applyAlignment="1">
      <alignment horizontal="right" wrapText="1"/>
    </xf>
    <xf numFmtId="0" fontId="44" fillId="7" borderId="5" xfId="0" applyFont="1" applyFill="1" applyBorder="1" applyAlignment="1">
      <alignment horizontal="right" wrapText="1"/>
    </xf>
    <xf numFmtId="0" fontId="28" fillId="7" borderId="4" xfId="0" applyFont="1" applyFill="1" applyBorder="1" applyAlignment="1">
      <alignment wrapText="1"/>
    </xf>
    <xf numFmtId="0" fontId="28" fillId="7" borderId="0" xfId="0" applyFont="1" applyFill="1" applyAlignment="1">
      <alignment wrapText="1"/>
    </xf>
    <xf numFmtId="0" fontId="28" fillId="7" borderId="5" xfId="0" applyFont="1" applyFill="1" applyBorder="1" applyAlignment="1">
      <alignment wrapText="1"/>
    </xf>
    <xf numFmtId="0" fontId="11" fillId="6" borderId="15" xfId="0" applyFont="1" applyFill="1" applyBorder="1" applyAlignment="1" applyProtection="1">
      <alignment horizontal="left"/>
      <protection hidden="1"/>
    </xf>
    <xf numFmtId="0" fontId="10" fillId="8" borderId="5" xfId="0" applyFont="1" applyFill="1" applyBorder="1" applyAlignment="1">
      <alignment wrapText="1"/>
    </xf>
    <xf numFmtId="0" fontId="72" fillId="6" borderId="0" xfId="0" applyFont="1" applyFill="1" applyAlignment="1" applyProtection="1">
      <alignment horizontal="left" vertical="center" wrapText="1"/>
      <protection hidden="1"/>
    </xf>
    <xf numFmtId="2" fontId="4" fillId="6" borderId="5" xfId="0" applyNumberFormat="1" applyFont="1" applyFill="1" applyBorder="1" applyAlignment="1" applyProtection="1">
      <alignment horizontal="left" vertical="center" wrapText="1"/>
      <protection hidden="1"/>
    </xf>
    <xf numFmtId="0" fontId="4" fillId="6" borderId="0" xfId="0" applyFont="1" applyFill="1" applyAlignment="1" applyProtection="1">
      <alignment horizontal="left" vertical="center" wrapText="1"/>
      <protection hidden="1"/>
    </xf>
    <xf numFmtId="0" fontId="4" fillId="6" borderId="0" xfId="0" applyFont="1" applyFill="1" applyAlignment="1" applyProtection="1">
      <alignment horizontal="left" vertical="center"/>
      <protection hidden="1"/>
    </xf>
    <xf numFmtId="0" fontId="4" fillId="6" borderId="5" xfId="0" applyFont="1" applyFill="1" applyBorder="1" applyAlignment="1" applyProtection="1">
      <alignment horizontal="left" vertical="center"/>
      <protection hidden="1"/>
    </xf>
    <xf numFmtId="165" fontId="73" fillId="6" borderId="0" xfId="0" applyNumberFormat="1" applyFont="1" applyFill="1" applyAlignment="1" applyProtection="1">
      <alignment horizontal="left" vertical="center" wrapText="1"/>
      <protection hidden="1"/>
    </xf>
    <xf numFmtId="0" fontId="73" fillId="6" borderId="5" xfId="0" applyFont="1" applyFill="1" applyBorder="1" applyAlignment="1" applyProtection="1">
      <alignment horizontal="left" vertical="center" wrapText="1"/>
      <protection hidden="1"/>
    </xf>
    <xf numFmtId="0" fontId="14" fillId="6" borderId="0" xfId="0" applyFont="1" applyFill="1" applyAlignment="1" applyProtection="1">
      <alignment horizontal="left" vertical="center" wrapText="1"/>
      <protection hidden="1"/>
    </xf>
    <xf numFmtId="2" fontId="73" fillId="6" borderId="5" xfId="0" applyNumberFormat="1" applyFont="1" applyFill="1" applyBorder="1" applyAlignment="1" applyProtection="1">
      <alignment horizontal="left" vertical="center" wrapText="1"/>
      <protection hidden="1"/>
    </xf>
    <xf numFmtId="0" fontId="78" fillId="9" borderId="0" xfId="2" applyFont="1" applyFill="1" applyBorder="1" applyAlignment="1" applyProtection="1">
      <alignment horizontal="center" wrapText="1"/>
      <protection hidden="1"/>
    </xf>
    <xf numFmtId="0" fontId="78" fillId="0" borderId="0" xfId="0" applyFont="1"/>
    <xf numFmtId="0" fontId="70" fillId="7" borderId="0" xfId="0" applyFont="1" applyFill="1" applyAlignment="1">
      <alignment horizontal="center" wrapText="1"/>
    </xf>
    <xf numFmtId="2" fontId="74" fillId="8" borderId="0" xfId="0" applyNumberFormat="1" applyFont="1" applyFill="1" applyAlignment="1" applyProtection="1">
      <alignment horizontal="center" vertical="center" wrapText="1"/>
      <protection hidden="1"/>
    </xf>
    <xf numFmtId="0" fontId="77" fillId="9" borderId="0" xfId="0" applyFont="1" applyFill="1" applyAlignment="1" applyProtection="1">
      <alignment horizontal="center" wrapText="1"/>
      <protection hidden="1"/>
    </xf>
    <xf numFmtId="0" fontId="64" fillId="6" borderId="4" xfId="0" applyFont="1" applyFill="1" applyBorder="1" applyAlignment="1" applyProtection="1">
      <alignment horizontal="left" wrapText="1"/>
      <protection hidden="1"/>
    </xf>
    <xf numFmtId="0" fontId="64" fillId="6" borderId="0" xfId="0" applyFont="1" applyFill="1" applyAlignment="1" applyProtection="1">
      <alignment wrapText="1"/>
      <protection hidden="1"/>
    </xf>
    <xf numFmtId="0" fontId="11" fillId="10" borderId="24" xfId="0" applyFont="1" applyFill="1" applyBorder="1" applyAlignment="1" applyProtection="1">
      <alignment horizontal="right" wrapText="1"/>
      <protection hidden="1"/>
    </xf>
    <xf numFmtId="0" fontId="11" fillId="10" borderId="0" xfId="0" applyFont="1" applyFill="1" applyAlignment="1" applyProtection="1">
      <alignment horizontal="right" wrapText="1"/>
      <protection hidden="1"/>
    </xf>
    <xf numFmtId="0" fontId="11" fillId="10" borderId="24" xfId="0" applyFont="1" applyFill="1" applyBorder="1" applyAlignment="1" applyProtection="1">
      <alignment horizontal="right" vertical="top" wrapText="1"/>
      <protection hidden="1"/>
    </xf>
    <xf numFmtId="0" fontId="11" fillId="6" borderId="4" xfId="0" applyFont="1" applyFill="1" applyBorder="1" applyAlignment="1" applyProtection="1">
      <alignment horizontal="left" wrapText="1"/>
      <protection hidden="1"/>
    </xf>
    <xf numFmtId="0" fontId="11" fillId="6" borderId="0" xfId="0" applyFont="1" applyFill="1" applyAlignment="1" applyProtection="1">
      <alignment horizontal="left" wrapText="1"/>
      <protection hidden="1"/>
    </xf>
    <xf numFmtId="0" fontId="11" fillId="6" borderId="0" xfId="0" applyFont="1" applyFill="1" applyAlignment="1" applyProtection="1">
      <alignment wrapText="1"/>
      <protection hidden="1"/>
    </xf>
    <xf numFmtId="0" fontId="64" fillId="6" borderId="0" xfId="0" applyFont="1" applyFill="1" applyAlignment="1" applyProtection="1">
      <alignment horizontal="left" wrapText="1"/>
      <protection hidden="1"/>
    </xf>
    <xf numFmtId="0" fontId="64" fillId="6" borderId="0" xfId="0" applyFont="1" applyFill="1" applyAlignment="1" applyProtection="1">
      <alignment horizontal="left"/>
      <protection hidden="1"/>
    </xf>
    <xf numFmtId="0" fontId="11" fillId="10" borderId="54" xfId="0" applyFont="1" applyFill="1" applyBorder="1" applyAlignment="1" applyProtection="1">
      <alignment horizontal="right" wrapText="1"/>
      <protection locked="0"/>
    </xf>
    <xf numFmtId="0" fontId="11" fillId="10" borderId="16" xfId="0" applyFont="1" applyFill="1" applyBorder="1" applyAlignment="1" applyProtection="1">
      <alignment horizontal="right" wrapText="1"/>
      <protection locked="0"/>
    </xf>
    <xf numFmtId="0" fontId="11" fillId="9" borderId="55" xfId="0" applyFont="1" applyFill="1" applyBorder="1" applyAlignment="1" applyProtection="1">
      <alignment horizontal="center"/>
      <protection hidden="1"/>
    </xf>
    <xf numFmtId="0" fontId="11" fillId="9" borderId="32" xfId="0" applyFont="1" applyFill="1" applyBorder="1" applyAlignment="1" applyProtection="1">
      <alignment horizontal="center"/>
      <protection hidden="1"/>
    </xf>
    <xf numFmtId="0" fontId="11" fillId="10" borderId="24" xfId="0" applyFont="1" applyFill="1" applyBorder="1" applyAlignment="1" applyProtection="1">
      <alignment horizontal="right"/>
      <protection hidden="1"/>
    </xf>
    <xf numFmtId="0" fontId="11" fillId="10" borderId="0" xfId="0" applyFont="1" applyFill="1" applyAlignment="1" applyProtection="1">
      <alignment horizontal="right"/>
      <protection hidden="1"/>
    </xf>
    <xf numFmtId="0" fontId="30" fillId="9" borderId="23" xfId="0" applyFont="1" applyFill="1" applyBorder="1" applyAlignment="1" applyProtection="1">
      <alignment horizontal="center" textRotation="90" wrapText="1"/>
      <protection hidden="1"/>
    </xf>
    <xf numFmtId="0" fontId="30" fillId="9" borderId="79" xfId="0" applyFont="1" applyFill="1" applyBorder="1" applyAlignment="1" applyProtection="1">
      <alignment horizontal="center" textRotation="90" wrapText="1"/>
      <protection hidden="1"/>
    </xf>
    <xf numFmtId="0" fontId="30" fillId="9" borderId="22" xfId="0" applyFont="1" applyFill="1" applyBorder="1" applyAlignment="1" applyProtection="1">
      <alignment horizontal="center" textRotation="90" wrapText="1"/>
      <protection hidden="1"/>
    </xf>
    <xf numFmtId="0" fontId="30" fillId="9" borderId="81" xfId="0" applyFont="1" applyFill="1" applyBorder="1" applyAlignment="1" applyProtection="1">
      <alignment horizontal="center" textRotation="90" wrapText="1"/>
      <protection hidden="1"/>
    </xf>
    <xf numFmtId="1" fontId="11" fillId="11" borderId="84" xfId="0" applyNumberFormat="1" applyFont="1" applyFill="1" applyBorder="1" applyAlignment="1" applyProtection="1">
      <alignment horizontal="center" wrapText="1"/>
      <protection locked="0"/>
    </xf>
    <xf numFmtId="0" fontId="33" fillId="11" borderId="85" xfId="0" applyFont="1" applyFill="1" applyBorder="1" applyAlignment="1" applyProtection="1">
      <alignment horizontal="center" wrapText="1"/>
      <protection locked="0"/>
    </xf>
    <xf numFmtId="2" fontId="27" fillId="10" borderId="0" xfId="0" applyNumberFormat="1" applyFont="1" applyFill="1" applyAlignment="1" applyProtection="1">
      <alignment horizontal="center" vertical="center"/>
      <protection hidden="1"/>
    </xf>
    <xf numFmtId="0" fontId="27" fillId="10" borderId="0" xfId="0" applyFont="1" applyFill="1" applyAlignment="1" applyProtection="1">
      <alignment horizontal="center" vertical="center"/>
      <protection hidden="1"/>
    </xf>
    <xf numFmtId="165" fontId="11" fillId="11" borderId="48" xfId="0" applyNumberFormat="1" applyFont="1" applyFill="1" applyBorder="1" applyAlignment="1" applyProtection="1">
      <alignment horizontal="center" wrapText="1"/>
      <protection locked="0"/>
    </xf>
    <xf numFmtId="0" fontId="33" fillId="11" borderId="49" xfId="0" applyFont="1" applyFill="1" applyBorder="1" applyAlignment="1" applyProtection="1">
      <alignment horizontal="center" wrapText="1"/>
      <protection locked="0"/>
    </xf>
    <xf numFmtId="2" fontId="11" fillId="11" borderId="48" xfId="0" applyNumberFormat="1" applyFont="1" applyFill="1" applyBorder="1" applyAlignment="1" applyProtection="1">
      <alignment horizontal="center" wrapText="1"/>
      <protection locked="0"/>
    </xf>
    <xf numFmtId="0" fontId="6" fillId="6" borderId="0" xfId="0" applyFont="1" applyFill="1" applyAlignment="1" applyProtection="1">
      <alignment horizontal="center" vertical="center" wrapText="1"/>
      <protection hidden="1"/>
    </xf>
    <xf numFmtId="0" fontId="6" fillId="6" borderId="5" xfId="0" applyFont="1" applyFill="1" applyBorder="1" applyAlignment="1" applyProtection="1">
      <alignment horizontal="center" vertical="center" wrapText="1"/>
      <protection hidden="1"/>
    </xf>
    <xf numFmtId="0" fontId="6" fillId="6" borderId="0" xfId="0" applyFont="1" applyFill="1" applyAlignment="1">
      <alignment horizontal="center" vertical="center" wrapText="1"/>
    </xf>
    <xf numFmtId="0" fontId="6" fillId="6" borderId="5" xfId="0" applyFont="1" applyFill="1" applyBorder="1" applyAlignment="1">
      <alignment horizontal="center" vertical="center" wrapText="1"/>
    </xf>
    <xf numFmtId="0" fontId="30" fillId="7" borderId="50" xfId="0" applyFont="1" applyFill="1" applyBorder="1" applyAlignment="1" applyProtection="1">
      <alignment horizontal="center" textRotation="90" wrapText="1"/>
      <protection hidden="1"/>
    </xf>
    <xf numFmtId="0" fontId="30" fillId="7" borderId="51" xfId="0" applyFont="1" applyFill="1" applyBorder="1" applyAlignment="1" applyProtection="1">
      <alignment horizontal="center" textRotation="90" wrapText="1"/>
      <protection hidden="1"/>
    </xf>
    <xf numFmtId="0" fontId="30" fillId="6" borderId="50" xfId="0" applyFont="1" applyFill="1" applyBorder="1" applyAlignment="1" applyProtection="1">
      <alignment horizontal="center" textRotation="90" wrapText="1"/>
      <protection hidden="1"/>
    </xf>
    <xf numFmtId="0" fontId="30" fillId="6" borderId="51" xfId="0" applyFont="1" applyFill="1" applyBorder="1" applyAlignment="1" applyProtection="1">
      <alignment horizontal="center" textRotation="90" wrapText="1"/>
      <protection hidden="1"/>
    </xf>
    <xf numFmtId="0" fontId="66" fillId="7" borderId="0" xfId="0" applyFont="1" applyFill="1" applyAlignment="1" applyProtection="1">
      <alignment horizontal="center" wrapText="1"/>
      <protection hidden="1"/>
    </xf>
    <xf numFmtId="0" fontId="66" fillId="7" borderId="28" xfId="0" applyFont="1" applyFill="1" applyBorder="1" applyAlignment="1" applyProtection="1">
      <alignment horizontal="center" wrapText="1"/>
      <protection hidden="1"/>
    </xf>
    <xf numFmtId="165" fontId="68" fillId="8" borderId="47" xfId="0" applyNumberFormat="1" applyFont="1" applyFill="1" applyBorder="1" applyAlignment="1" applyProtection="1">
      <alignment horizontal="center" wrapText="1"/>
      <protection hidden="1"/>
    </xf>
    <xf numFmtId="0" fontId="68" fillId="8" borderId="45" xfId="0" applyFont="1" applyFill="1" applyBorder="1" applyAlignment="1" applyProtection="1">
      <alignment horizontal="center" wrapText="1"/>
      <protection hidden="1"/>
    </xf>
    <xf numFmtId="2" fontId="65" fillId="10" borderId="0" xfId="0" applyNumberFormat="1" applyFont="1" applyFill="1" applyAlignment="1" applyProtection="1">
      <alignment horizontal="center" vertical="center"/>
      <protection hidden="1"/>
    </xf>
    <xf numFmtId="165" fontId="27" fillId="8" borderId="86" xfId="0" applyNumberFormat="1" applyFont="1" applyFill="1" applyBorder="1" applyAlignment="1" applyProtection="1">
      <alignment horizontal="center" wrapText="1"/>
      <protection hidden="1"/>
    </xf>
    <xf numFmtId="165" fontId="27" fillId="8" borderId="30" xfId="0" applyNumberFormat="1" applyFont="1" applyFill="1" applyBorder="1" applyAlignment="1" applyProtection="1">
      <alignment horizontal="center" wrapText="1"/>
      <protection hidden="1"/>
    </xf>
    <xf numFmtId="165" fontId="0" fillId="8" borderId="30" xfId="0" applyNumberFormat="1" applyFill="1" applyBorder="1" applyAlignment="1">
      <alignment wrapText="1"/>
    </xf>
    <xf numFmtId="0" fontId="67" fillId="7" borderId="0" xfId="0" applyFont="1" applyFill="1" applyAlignment="1">
      <alignment horizontal="center" wrapText="1"/>
    </xf>
    <xf numFmtId="0" fontId="67" fillId="7" borderId="28" xfId="0" applyFont="1" applyFill="1" applyBorder="1" applyAlignment="1">
      <alignment horizontal="center" wrapText="1"/>
    </xf>
    <xf numFmtId="0" fontId="51" fillId="4" borderId="0" xfId="0" applyFont="1" applyFill="1" applyAlignment="1" applyProtection="1">
      <alignment horizontal="center"/>
      <protection hidden="1"/>
    </xf>
    <xf numFmtId="165" fontId="51" fillId="4" borderId="0" xfId="0" applyNumberFormat="1" applyFont="1" applyFill="1" applyAlignment="1" applyProtection="1">
      <alignment horizontal="center"/>
      <protection hidden="1"/>
    </xf>
    <xf numFmtId="0" fontId="50" fillId="4" borderId="0" xfId="0" applyFont="1" applyFill="1" applyAlignment="1" applyProtection="1">
      <alignment horizontal="center"/>
      <protection hidden="1"/>
    </xf>
    <xf numFmtId="0" fontId="52" fillId="4" borderId="0" xfId="0" applyFont="1" applyFill="1" applyAlignment="1" applyProtection="1">
      <alignment horizontal="left"/>
      <protection hidden="1"/>
    </xf>
    <xf numFmtId="0" fontId="52" fillId="4" borderId="0" xfId="0" applyFont="1" applyFill="1" applyAlignment="1">
      <alignment horizontal="left"/>
    </xf>
    <xf numFmtId="0" fontId="56" fillId="4" borderId="0" xfId="0" applyFont="1" applyFill="1" applyAlignment="1" applyProtection="1">
      <alignment horizontal="center"/>
      <protection hidden="1"/>
    </xf>
    <xf numFmtId="168" fontId="50" fillId="4" borderId="0" xfId="0" applyNumberFormat="1" applyFont="1" applyFill="1" applyAlignment="1" applyProtection="1">
      <alignment horizontal="center"/>
      <protection hidden="1"/>
    </xf>
    <xf numFmtId="168" fontId="49" fillId="4" borderId="0" xfId="0" applyNumberFormat="1" applyFont="1" applyFill="1" applyAlignment="1">
      <alignment horizontal="center"/>
    </xf>
    <xf numFmtId="0" fontId="49" fillId="4" borderId="0" xfId="0" applyFont="1" applyFill="1" applyAlignment="1" applyProtection="1">
      <alignment horizontal="center"/>
      <protection hidden="1"/>
    </xf>
    <xf numFmtId="164" fontId="50" fillId="4" borderId="0" xfId="0" applyNumberFormat="1" applyFont="1" applyFill="1" applyAlignment="1" applyProtection="1">
      <alignment horizontal="center"/>
      <protection hidden="1"/>
    </xf>
    <xf numFmtId="0" fontId="11" fillId="9" borderId="62" xfId="0" applyFont="1" applyFill="1" applyBorder="1" applyAlignment="1" applyProtection="1">
      <alignment horizontal="left"/>
      <protection hidden="1"/>
    </xf>
    <xf numFmtId="0" fontId="33" fillId="9" borderId="63" xfId="0" applyFont="1" applyFill="1" applyBorder="1" applyAlignment="1" applyProtection="1">
      <alignment horizontal="left"/>
      <protection hidden="1"/>
    </xf>
    <xf numFmtId="0" fontId="33" fillId="9" borderId="64" xfId="0" applyFont="1" applyFill="1" applyBorder="1" applyAlignment="1" applyProtection="1">
      <alignment horizontal="left"/>
      <protection hidden="1"/>
    </xf>
    <xf numFmtId="22" fontId="34" fillId="3" borderId="60" xfId="0" applyNumberFormat="1" applyFont="1" applyFill="1" applyBorder="1" applyAlignment="1" applyProtection="1">
      <alignment horizontal="right"/>
      <protection hidden="1"/>
    </xf>
    <xf numFmtId="0" fontId="35" fillId="0" borderId="60" xfId="0" applyFont="1" applyBorder="1" applyProtection="1">
      <protection hidden="1"/>
    </xf>
    <xf numFmtId="0" fontId="35" fillId="0" borderId="68" xfId="0" applyFont="1" applyBorder="1" applyProtection="1">
      <protection hidden="1"/>
    </xf>
    <xf numFmtId="169" fontId="34" fillId="3" borderId="59" xfId="1" applyNumberFormat="1" applyFont="1" applyFill="1" applyBorder="1" applyAlignment="1" applyProtection="1">
      <alignment horizontal="center"/>
      <protection hidden="1"/>
    </xf>
    <xf numFmtId="0" fontId="35" fillId="3" borderId="60" xfId="0" applyFont="1" applyFill="1" applyBorder="1" applyProtection="1">
      <protection hidden="1"/>
    </xf>
    <xf numFmtId="0" fontId="79" fillId="6" borderId="15" xfId="0" applyFont="1" applyFill="1" applyBorder="1" applyAlignment="1" applyProtection="1">
      <alignment horizontal="left" wrapText="1"/>
      <protection hidden="1"/>
    </xf>
    <xf numFmtId="0" fontId="79" fillId="6" borderId="15" xfId="0" applyFont="1" applyFill="1" applyBorder="1" applyAlignment="1" applyProtection="1">
      <alignment horizontal="left"/>
      <protection hidden="1"/>
    </xf>
    <xf numFmtId="0" fontId="79" fillId="6" borderId="69" xfId="0" applyFont="1" applyFill="1" applyBorder="1" applyAlignment="1" applyProtection="1">
      <alignment horizontal="left"/>
      <protection hidden="1"/>
    </xf>
    <xf numFmtId="0" fontId="79" fillId="6" borderId="66" xfId="0" applyFont="1" applyFill="1" applyBorder="1" applyAlignment="1" applyProtection="1">
      <alignment horizontal="left"/>
      <protection hidden="1"/>
    </xf>
    <xf numFmtId="0" fontId="33" fillId="9" borderId="70" xfId="0" applyFont="1" applyFill="1" applyBorder="1" applyAlignment="1" applyProtection="1">
      <alignment horizontal="left"/>
      <protection hidden="1"/>
    </xf>
    <xf numFmtId="0" fontId="33" fillId="9" borderId="65" xfId="0" applyFont="1" applyFill="1" applyBorder="1" applyProtection="1">
      <protection hidden="1"/>
    </xf>
    <xf numFmtId="0" fontId="33" fillId="9" borderId="71" xfId="0" applyFont="1" applyFill="1" applyBorder="1" applyProtection="1">
      <protection hidden="1"/>
    </xf>
    <xf numFmtId="0" fontId="11" fillId="9" borderId="73" xfId="0" applyFont="1" applyFill="1" applyBorder="1" applyAlignment="1" applyProtection="1">
      <alignment horizontal="left"/>
      <protection hidden="1"/>
    </xf>
    <xf numFmtId="0" fontId="33" fillId="9" borderId="67" xfId="0" applyFont="1" applyFill="1" applyBorder="1" applyAlignment="1" applyProtection="1">
      <alignment horizontal="left"/>
      <protection hidden="1"/>
    </xf>
    <xf numFmtId="0" fontId="33" fillId="9" borderId="74" xfId="0" applyFont="1" applyFill="1" applyBorder="1" applyAlignment="1" applyProtection="1">
      <alignment horizontal="left"/>
      <protection hidden="1"/>
    </xf>
    <xf numFmtId="0" fontId="33" fillId="6" borderId="9" xfId="0" applyFont="1" applyFill="1" applyBorder="1" applyAlignment="1" applyProtection="1">
      <alignment horizontal="left"/>
      <protection locked="0"/>
    </xf>
    <xf numFmtId="0" fontId="33" fillId="6" borderId="80" xfId="0" applyFont="1" applyFill="1" applyBorder="1" applyAlignment="1" applyProtection="1">
      <alignment horizontal="left"/>
      <protection locked="0"/>
    </xf>
    <xf numFmtId="0" fontId="32" fillId="6" borderId="59" xfId="0" applyFont="1" applyFill="1" applyBorder="1" applyAlignment="1" applyProtection="1">
      <alignment horizontal="left"/>
      <protection locked="0"/>
    </xf>
    <xf numFmtId="0" fontId="32" fillId="6" borderId="60" xfId="0" applyFont="1" applyFill="1" applyBorder="1" applyAlignment="1" applyProtection="1">
      <alignment horizontal="left"/>
      <protection locked="0"/>
    </xf>
    <xf numFmtId="0" fontId="32" fillId="6" borderId="61" xfId="0" applyFont="1" applyFill="1" applyBorder="1" applyAlignment="1" applyProtection="1">
      <alignment horizontal="left"/>
      <protection locked="0"/>
    </xf>
    <xf numFmtId="0" fontId="32" fillId="6" borderId="64" xfId="0" applyFont="1" applyFill="1" applyBorder="1" applyAlignment="1" applyProtection="1">
      <alignment horizontal="left"/>
      <protection locked="0"/>
    </xf>
    <xf numFmtId="0" fontId="32" fillId="6" borderId="15" xfId="0" applyFont="1" applyFill="1" applyBorder="1" applyAlignment="1" applyProtection="1">
      <alignment horizontal="left"/>
      <protection locked="0"/>
    </xf>
    <xf numFmtId="0" fontId="32" fillId="6" borderId="72" xfId="0" applyFont="1" applyFill="1" applyBorder="1" applyAlignment="1" applyProtection="1">
      <alignment horizontal="left"/>
      <protection locked="0"/>
    </xf>
    <xf numFmtId="0" fontId="32" fillId="6" borderId="75" xfId="0" applyFont="1" applyFill="1" applyBorder="1" applyAlignment="1" applyProtection="1">
      <alignment horizontal="left"/>
      <protection locked="0"/>
    </xf>
    <xf numFmtId="0" fontId="32" fillId="6" borderId="76" xfId="0" applyFont="1" applyFill="1" applyBorder="1" applyAlignment="1" applyProtection="1">
      <alignment horizontal="left"/>
      <protection locked="0"/>
    </xf>
    <xf numFmtId="0" fontId="32" fillId="6" borderId="77" xfId="0" applyFont="1" applyFill="1" applyBorder="1" applyAlignment="1" applyProtection="1">
      <alignment horizontal="left"/>
      <protection locked="0"/>
    </xf>
    <xf numFmtId="1" fontId="10" fillId="8" borderId="0" xfId="0" applyNumberFormat="1" applyFont="1" applyFill="1" applyAlignment="1" applyProtection="1">
      <alignment horizontal="right" wrapText="1"/>
      <protection hidden="1"/>
    </xf>
    <xf numFmtId="0" fontId="10" fillId="8" borderId="0" xfId="0" applyFont="1" applyFill="1" applyAlignment="1">
      <alignment wrapText="1"/>
    </xf>
    <xf numFmtId="0" fontId="10" fillId="8" borderId="5" xfId="0" applyFont="1" applyFill="1" applyBorder="1" applyAlignment="1">
      <alignment wrapText="1"/>
    </xf>
    <xf numFmtId="166" fontId="10" fillId="8" borderId="0" xfId="0" applyNumberFormat="1" applyFont="1" applyFill="1" applyAlignment="1" applyProtection="1">
      <alignment horizontal="center" wrapText="1"/>
      <protection hidden="1"/>
    </xf>
    <xf numFmtId="2" fontId="10" fillId="8" borderId="0" xfId="0" applyNumberFormat="1" applyFont="1" applyFill="1" applyAlignment="1" applyProtection="1">
      <alignment horizontal="right" wrapText="1"/>
      <protection hidden="1"/>
    </xf>
    <xf numFmtId="0" fontId="10" fillId="8" borderId="0" xfId="0" applyFont="1" applyFill="1" applyAlignment="1" applyProtection="1">
      <alignment horizontal="right" wrapText="1"/>
      <protection hidden="1"/>
    </xf>
    <xf numFmtId="0" fontId="10" fillId="8" borderId="0" xfId="0" applyFont="1" applyFill="1" applyAlignment="1">
      <alignment horizontal="right" wrapText="1"/>
    </xf>
    <xf numFmtId="0" fontId="10" fillId="8" borderId="5" xfId="0" applyFont="1" applyFill="1" applyBorder="1" applyAlignment="1">
      <alignment horizontal="right" wrapText="1"/>
    </xf>
    <xf numFmtId="0" fontId="4" fillId="6" borderId="0" xfId="0" applyFont="1" applyFill="1" applyAlignment="1" applyProtection="1">
      <alignment horizontal="right" wrapText="1"/>
      <protection hidden="1"/>
    </xf>
    <xf numFmtId="0" fontId="4" fillId="6" borderId="0" xfId="0" applyFont="1" applyFill="1" applyAlignment="1" applyProtection="1">
      <alignment wrapText="1"/>
      <protection hidden="1"/>
    </xf>
    <xf numFmtId="167" fontId="10" fillId="8" borderId="0" xfId="0" applyNumberFormat="1" applyFont="1" applyFill="1" applyAlignment="1" applyProtection="1">
      <alignment horizontal="center" wrapText="1"/>
      <protection hidden="1"/>
    </xf>
    <xf numFmtId="0" fontId="10" fillId="8" borderId="0" xfId="0" applyFont="1" applyFill="1" applyAlignment="1" applyProtection="1">
      <alignment horizontal="center" wrapText="1"/>
      <protection hidden="1"/>
    </xf>
    <xf numFmtId="165" fontId="10" fillId="8" borderId="0" xfId="0" applyNumberFormat="1" applyFont="1" applyFill="1" applyAlignment="1" applyProtection="1">
      <alignment horizontal="center" vertical="top" wrapText="1"/>
      <protection hidden="1"/>
    </xf>
    <xf numFmtId="0" fontId="9" fillId="6" borderId="0" xfId="0" applyFont="1" applyFill="1" applyAlignment="1" applyProtection="1">
      <alignment horizontal="right" wrapText="1"/>
      <protection hidden="1"/>
    </xf>
    <xf numFmtId="0" fontId="9" fillId="6" borderId="0" xfId="0" applyFont="1" applyFill="1" applyAlignment="1" applyProtection="1">
      <alignment horizontal="right"/>
      <protection hidden="1"/>
    </xf>
    <xf numFmtId="0" fontId="9" fillId="6" borderId="5" xfId="0" applyFont="1" applyFill="1" applyBorder="1" applyAlignment="1" applyProtection="1">
      <alignment horizontal="right"/>
      <protection hidden="1"/>
    </xf>
    <xf numFmtId="0" fontId="13" fillId="6" borderId="0" xfId="0" applyFont="1" applyFill="1" applyAlignment="1" applyProtection="1">
      <alignment horizontal="right" wrapText="1"/>
      <protection hidden="1"/>
    </xf>
    <xf numFmtId="0" fontId="13" fillId="6" borderId="0" xfId="0" applyFont="1" applyFill="1" applyAlignment="1" applyProtection="1">
      <alignment horizontal="left" wrapText="1"/>
      <protection hidden="1"/>
    </xf>
    <xf numFmtId="0" fontId="0" fillId="6" borderId="0" xfId="0" applyFill="1"/>
    <xf numFmtId="0" fontId="10" fillId="8" borderId="0" xfId="0" applyFont="1" applyFill="1" applyAlignment="1" applyProtection="1">
      <alignment horizontal="right"/>
      <protection hidden="1"/>
    </xf>
    <xf numFmtId="0" fontId="10" fillId="8" borderId="0" xfId="0" applyFont="1" applyFill="1" applyAlignment="1">
      <alignment horizontal="right"/>
    </xf>
    <xf numFmtId="165" fontId="2" fillId="6" borderId="0" xfId="0" applyNumberFormat="1" applyFont="1" applyFill="1" applyAlignment="1" applyProtection="1">
      <alignment horizontal="center" wrapText="1"/>
      <protection hidden="1"/>
    </xf>
    <xf numFmtId="0" fontId="2" fillId="6" borderId="0" xfId="0" applyFont="1" applyFill="1" applyAlignment="1" applyProtection="1">
      <alignment horizontal="center" wrapText="1"/>
      <protection hidden="1"/>
    </xf>
    <xf numFmtId="0" fontId="12" fillId="8" borderId="0" xfId="0" applyFont="1" applyFill="1" applyAlignment="1" applyProtection="1">
      <alignment horizontal="right" wrapText="1"/>
      <protection hidden="1"/>
    </xf>
    <xf numFmtId="0" fontId="12" fillId="8" borderId="0" xfId="0" applyFont="1" applyFill="1" applyAlignment="1">
      <alignment horizontal="right" wrapText="1"/>
    </xf>
    <xf numFmtId="0" fontId="12" fillId="8" borderId="5" xfId="0" applyFont="1" applyFill="1" applyBorder="1" applyAlignment="1">
      <alignment horizontal="right" wrapText="1"/>
    </xf>
    <xf numFmtId="2" fontId="10" fillId="8" borderId="78" xfId="0" applyNumberFormat="1" applyFont="1" applyFill="1" applyBorder="1" applyAlignment="1" applyProtection="1">
      <alignment horizontal="right" wrapText="1"/>
      <protection hidden="1"/>
    </xf>
    <xf numFmtId="0" fontId="15" fillId="8" borderId="0" xfId="0" applyFont="1" applyFill="1" applyAlignment="1" applyProtection="1">
      <alignment horizontal="right" wrapText="1"/>
      <protection hidden="1"/>
    </xf>
    <xf numFmtId="0" fontId="15" fillId="8" borderId="0" xfId="0" applyFont="1" applyFill="1" applyAlignment="1">
      <alignment horizontal="right" wrapText="1"/>
    </xf>
    <xf numFmtId="0" fontId="15" fillId="8" borderId="5" xfId="0" applyFont="1" applyFill="1" applyBorder="1" applyAlignment="1">
      <alignment horizontal="right" wrapText="1"/>
    </xf>
    <xf numFmtId="0" fontId="30" fillId="7" borderId="0" xfId="0" applyFont="1" applyFill="1" applyAlignment="1">
      <alignment horizontal="center"/>
    </xf>
    <xf numFmtId="0" fontId="62" fillId="2" borderId="4" xfId="0" applyFont="1" applyFill="1" applyBorder="1" applyAlignment="1" applyProtection="1">
      <alignment horizontal="center" vertical="top" textRotation="90" wrapText="1"/>
      <protection hidden="1"/>
    </xf>
    <xf numFmtId="0" fontId="62" fillId="0" borderId="4" xfId="0" applyFont="1" applyBorder="1" applyAlignment="1">
      <alignment horizontal="center" vertical="top" textRotation="90" wrapText="1"/>
    </xf>
    <xf numFmtId="0" fontId="70" fillId="2" borderId="4" xfId="0" applyFont="1" applyFill="1" applyBorder="1" applyAlignment="1" applyProtection="1">
      <alignment horizontal="center" textRotation="90" wrapText="1"/>
      <protection hidden="1"/>
    </xf>
    <xf numFmtId="0" fontId="71" fillId="0" borderId="4" xfId="0" applyFont="1" applyBorder="1" applyAlignment="1">
      <alignment horizontal="center" textRotation="90" wrapText="1"/>
    </xf>
    <xf numFmtId="0" fontId="49" fillId="4" borderId="0" xfId="0" applyFont="1" applyFill="1" applyAlignment="1">
      <alignment horizontal="center"/>
    </xf>
    <xf numFmtId="2" fontId="26" fillId="4" borderId="0" xfId="0" applyNumberFormat="1" applyFont="1" applyFill="1" applyAlignment="1" applyProtection="1">
      <alignment horizontal="center"/>
      <protection hidden="1"/>
    </xf>
    <xf numFmtId="0" fontId="26" fillId="4" borderId="0" xfId="0" applyFont="1" applyFill="1" applyAlignment="1">
      <alignment horizontal="center"/>
    </xf>
    <xf numFmtId="0" fontId="24" fillId="4" borderId="0" xfId="0" applyFont="1" applyFill="1"/>
    <xf numFmtId="0" fontId="32" fillId="8" borderId="0" xfId="0" applyFont="1" applyFill="1" applyProtection="1">
      <protection hidden="1"/>
    </xf>
    <xf numFmtId="2" fontId="11" fillId="9" borderId="0" xfId="0" applyNumberFormat="1" applyFont="1" applyFill="1" applyAlignment="1" applyProtection="1">
      <alignment horizontal="left" wrapText="1"/>
      <protection hidden="1"/>
    </xf>
    <xf numFmtId="0" fontId="52" fillId="4" borderId="0" xfId="0" applyFont="1" applyFill="1" applyAlignment="1" applyProtection="1">
      <alignment horizontal="center"/>
      <protection hidden="1"/>
    </xf>
    <xf numFmtId="0" fontId="13" fillId="6" borderId="0" xfId="0" applyFont="1" applyFill="1" applyAlignment="1" applyProtection="1">
      <alignment horizontal="left"/>
      <protection hidden="1"/>
    </xf>
    <xf numFmtId="0" fontId="32" fillId="7" borderId="0" xfId="0" applyFont="1" applyFill="1" applyAlignment="1">
      <alignment horizontal="center"/>
    </xf>
    <xf numFmtId="0" fontId="30" fillId="6" borderId="82" xfId="0" applyFont="1" applyFill="1" applyBorder="1" applyAlignment="1" applyProtection="1">
      <alignment horizontal="center" textRotation="90" wrapText="1"/>
      <protection hidden="1"/>
    </xf>
    <xf numFmtId="0" fontId="30" fillId="6" borderId="83" xfId="0" applyFont="1" applyFill="1" applyBorder="1" applyAlignment="1" applyProtection="1">
      <alignment horizontal="center" textRotation="90" wrapText="1"/>
      <protection hidden="1"/>
    </xf>
    <xf numFmtId="0" fontId="30" fillId="7" borderId="56" xfId="0" applyFont="1" applyFill="1" applyBorder="1" applyAlignment="1" applyProtection="1">
      <alignment horizontal="center" textRotation="90" wrapText="1"/>
      <protection hidden="1"/>
    </xf>
    <xf numFmtId="0" fontId="33" fillId="7" borderId="57" xfId="0" applyFont="1" applyFill="1" applyBorder="1" applyAlignment="1" applyProtection="1">
      <alignment horizontal="center" wrapText="1"/>
      <protection hidden="1"/>
    </xf>
    <xf numFmtId="0" fontId="33" fillId="7" borderId="58" xfId="0" applyFont="1" applyFill="1" applyBorder="1" applyAlignment="1" applyProtection="1">
      <alignment horizontal="center" wrapText="1"/>
      <protection hidden="1"/>
    </xf>
    <xf numFmtId="0" fontId="61" fillId="9" borderId="0" xfId="0" applyFont="1" applyFill="1" applyProtection="1">
      <protection hidden="1"/>
    </xf>
    <xf numFmtId="0" fontId="61" fillId="9" borderId="0" xfId="0" applyFont="1" applyFill="1"/>
    <xf numFmtId="0" fontId="66" fillId="7" borderId="26" xfId="0" applyFont="1" applyFill="1" applyBorder="1" applyAlignment="1" applyProtection="1">
      <alignment horizontal="center"/>
      <protection hidden="1"/>
    </xf>
    <xf numFmtId="165" fontId="68" fillId="8" borderId="44" xfId="0" applyNumberFormat="1" applyFont="1" applyFill="1" applyBorder="1" applyAlignment="1" applyProtection="1">
      <alignment horizontal="center" wrapText="1"/>
      <protection hidden="1"/>
    </xf>
    <xf numFmtId="0" fontId="11" fillId="9" borderId="32" xfId="0" applyFont="1" applyFill="1" applyBorder="1" applyAlignment="1">
      <alignment horizontal="center"/>
    </xf>
    <xf numFmtId="0" fontId="11" fillId="9" borderId="46" xfId="0" applyFont="1" applyFill="1" applyBorder="1" applyAlignment="1">
      <alignment horizontal="center"/>
    </xf>
    <xf numFmtId="0" fontId="33" fillId="9" borderId="52" xfId="0" applyFont="1" applyFill="1" applyBorder="1" applyAlignment="1" applyProtection="1">
      <alignment horizontal="center" wrapText="1"/>
      <protection hidden="1"/>
    </xf>
    <xf numFmtId="0" fontId="33" fillId="9" borderId="53" xfId="0" applyFont="1" applyFill="1" applyBorder="1" applyAlignment="1" applyProtection="1">
      <alignment horizontal="center" wrapText="1"/>
      <protection hidden="1"/>
    </xf>
    <xf numFmtId="0" fontId="76" fillId="12" borderId="28" xfId="0" applyFont="1" applyFill="1" applyBorder="1" applyAlignment="1">
      <alignment horizontal="center"/>
    </xf>
  </cellXfs>
  <cellStyles count="3">
    <cellStyle name="Hiperlink" xfId="2" builtinId="8"/>
    <cellStyle name="Normal" xfId="0" builtinId="0"/>
    <cellStyle name="Porcentagem" xfId="1" builtinId="5"/>
  </cellStyles>
  <dxfs count="5">
    <dxf>
      <font>
        <condense val="0"/>
        <extend val="0"/>
        <color indexed="10"/>
      </font>
    </dxf>
    <dxf>
      <font>
        <condense val="0"/>
        <extend val="0"/>
        <color indexed="10"/>
      </font>
    </dxf>
    <dxf>
      <font>
        <condense val="0"/>
        <extend val="0"/>
        <color indexed="10"/>
      </font>
    </dxf>
    <dxf>
      <font>
        <condense val="0"/>
        <extend val="0"/>
        <color indexed="10"/>
      </font>
    </dxf>
    <dxf>
      <font>
        <color theme="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0F0F0"/>
      <rgbColor rgb="0000FF00"/>
      <rgbColor rgb="000000FF"/>
      <rgbColor rgb="00DDDDDD"/>
      <rgbColor rgb="00F8F8F8"/>
      <rgbColor rgb="0000FFFF"/>
      <rgbColor rgb="00FFA3A3"/>
      <rgbColor rgb="00008000"/>
      <rgbColor rgb="00E9E9FF"/>
      <rgbColor rgb="00F0F6DE"/>
      <rgbColor rgb="00800000"/>
      <rgbColor rgb="00EFF7FF"/>
      <rgbColor rgb="00E2E2E2"/>
      <rgbColor rgb="00A1A1A1"/>
      <rgbColor rgb="00DCDCDC"/>
      <rgbColor rgb="00969696"/>
      <rgbColor rgb="00FFFFCC"/>
      <rgbColor rgb="00CCFFFF"/>
      <rgbColor rgb="00660066"/>
      <rgbColor rgb="00FF8080"/>
      <rgbColor rgb="000066CC"/>
      <rgbColor rgb="00CCCCFF"/>
      <rgbColor rgb="00E1E1FF"/>
      <rgbColor rgb="00E1E9FF"/>
      <rgbColor rgb="00E5F1FF"/>
      <rgbColor rgb="0000FFFF"/>
      <rgbColor rgb="00800080"/>
      <rgbColor rgb="00FFBBBB"/>
      <rgbColor rgb="00990000"/>
      <rgbColor rgb="000000FF"/>
      <rgbColor rgb="00CDCDCD"/>
      <rgbColor rgb="00CCFFFF"/>
      <rgbColor rgb="00E5FFF2"/>
      <rgbColor rgb="00FFFF99"/>
      <rgbColor rgb="00F3FAFF"/>
      <rgbColor rgb="00F8F8F8"/>
      <rgbColor rgb="00F4F4F4"/>
      <rgbColor rgb="00FFF7F7"/>
      <rgbColor rgb="003366FF"/>
      <rgbColor rgb="0033CCCC"/>
      <rgbColor rgb="0099CC00"/>
      <rgbColor rgb="00E2E2E2"/>
      <rgbColor rgb="00FFE7E7"/>
      <rgbColor rgb="00FFE1E1"/>
      <rgbColor rgb="00B2A9E7"/>
      <rgbColor rgb="00B8B8B8"/>
      <rgbColor rgb="00003366"/>
      <rgbColor rgb="00339966"/>
      <rgbColor rgb="00003300"/>
      <rgbColor rgb="00B2B2B2"/>
      <rgbColor rgb="00FEB7B0"/>
      <rgbColor rgb="00DF9DBE"/>
      <rgbColor rgb="00333399"/>
      <rgbColor rgb="00333333"/>
    </indexedColors>
    <mruColors>
      <color rgb="FFD1CBAF"/>
      <color rgb="FFE7E4D5"/>
      <color rgb="FFF0EEE4"/>
      <color rgb="FFCDC7A7"/>
      <color rgb="FFBC0000"/>
      <color rgb="FF7A0000"/>
      <color rgb="FFF6F5F0"/>
      <color rgb="FFFEF1E6"/>
      <color rgb="FFE2E2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0000039062576296E-2"/>
          <c:y val="5.5096468140628709E-3"/>
          <c:w val="0.69200135156513976"/>
          <c:h val="0.99173642653131688"/>
        </c:manualLayout>
      </c:layout>
      <c:barChart>
        <c:barDir val="col"/>
        <c:grouping val="clustered"/>
        <c:varyColors val="0"/>
        <c:ser>
          <c:idx val="1"/>
          <c:order val="0"/>
          <c:tx>
            <c:strRef>
              <c:f>'Recalque em estacas'!$O$8:$P$8</c:f>
              <c:strCache>
                <c:ptCount val="2"/>
                <c:pt idx="0">
                  <c:v>8,0</c:v>
                </c:pt>
              </c:strCache>
            </c:strRef>
          </c:tx>
          <c:spPr>
            <a:gradFill rotWithShape="0">
              <a:gsLst>
                <a:gs pos="27000">
                  <a:schemeClr val="tx2">
                    <a:lumMod val="20000"/>
                    <a:lumOff val="80000"/>
                  </a:schemeClr>
                </a:gs>
                <a:gs pos="64000">
                  <a:schemeClr val="tx2">
                    <a:lumMod val="85000"/>
                    <a:lumOff val="15000"/>
                  </a:schemeClr>
                </a:gs>
              </a:gsLst>
              <a:lin ang="10800000" scaled="0"/>
            </a:gradFill>
            <a:ln w="12700">
              <a:solidFill>
                <a:srgbClr val="000000"/>
              </a:solidFill>
              <a:prstDash val="solid"/>
            </a:ln>
          </c:spPr>
          <c:invertIfNegative val="0"/>
          <c:val>
            <c:numRef>
              <c:f>'Recalque em estacas'!$AZ$3:$BA$3</c:f>
              <c:numCache>
                <c:formatCode>General</c:formatCode>
                <c:ptCount val="2"/>
                <c:pt idx="0" formatCode="0.0">
                  <c:v>41</c:v>
                </c:pt>
              </c:numCache>
            </c:numRef>
          </c:val>
          <c:extLst>
            <c:ext xmlns:c16="http://schemas.microsoft.com/office/drawing/2014/chart" uri="{C3380CC4-5D6E-409C-BE32-E72D297353CC}">
              <c16:uniqueId val="{00000000-F2D5-4206-8BB8-CD8B3AABC838}"/>
            </c:ext>
          </c:extLst>
        </c:ser>
        <c:dLbls>
          <c:showLegendKey val="0"/>
          <c:showVal val="0"/>
          <c:showCatName val="0"/>
          <c:showSerName val="0"/>
          <c:showPercent val="0"/>
          <c:showBubbleSize val="0"/>
        </c:dLbls>
        <c:gapWidth val="0"/>
        <c:axId val="265846272"/>
        <c:axId val="270952704"/>
      </c:barChart>
      <c:catAx>
        <c:axId val="265846272"/>
        <c:scaling>
          <c:orientation val="minMax"/>
        </c:scaling>
        <c:delete val="1"/>
        <c:axPos val="b"/>
        <c:majorTickMark val="out"/>
        <c:minorTickMark val="none"/>
        <c:tickLblPos val="nextTo"/>
        <c:crossAx val="270952704"/>
        <c:crosses val="autoZero"/>
        <c:auto val="0"/>
        <c:lblAlgn val="ctr"/>
        <c:lblOffset val="100"/>
        <c:noMultiLvlLbl val="0"/>
      </c:catAx>
      <c:valAx>
        <c:axId val="270952704"/>
        <c:scaling>
          <c:orientation val="minMax"/>
          <c:max val="49"/>
          <c:min val="0"/>
        </c:scaling>
        <c:delete val="1"/>
        <c:axPos val="l"/>
        <c:numFmt formatCode="0.0" sourceLinked="1"/>
        <c:majorTickMark val="out"/>
        <c:minorTickMark val="none"/>
        <c:tickLblPos val="nextTo"/>
        <c:crossAx val="265846272"/>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354069504860108E-2"/>
          <c:y val="4.601773888424613E-2"/>
          <c:w val="0.87928291898427857"/>
          <c:h val="0.85486799542657232"/>
        </c:manualLayout>
      </c:layout>
      <c:scatterChart>
        <c:scatterStyle val="lineMarker"/>
        <c:varyColors val="0"/>
        <c:ser>
          <c:idx val="0"/>
          <c:order val="0"/>
          <c:spPr>
            <a:ln w="19050">
              <a:solidFill>
                <a:srgbClr val="BC0000"/>
              </a:solidFill>
              <a:prstDash val="solid"/>
            </a:ln>
          </c:spPr>
          <c:marker>
            <c:symbol val="square"/>
            <c:size val="5"/>
            <c:spPr>
              <a:solidFill>
                <a:srgbClr val="800000"/>
              </a:solidFill>
              <a:ln>
                <a:solidFill>
                  <a:srgbClr val="800000"/>
                </a:solidFill>
                <a:prstDash val="solid"/>
              </a:ln>
            </c:spPr>
          </c:marker>
          <c:dLbls>
            <c:numFmt formatCode="0.00" sourceLinked="0"/>
            <c:spPr>
              <a:noFill/>
              <a:ln w="25400">
                <a:noFill/>
              </a:ln>
            </c:spPr>
            <c:txPr>
              <a:bodyPr/>
              <a:lstStyle/>
              <a:p>
                <a:pPr>
                  <a:defRPr sz="800" b="0" i="0" u="none" strike="noStrike" baseline="0">
                    <a:solidFill>
                      <a:srgbClr val="000000"/>
                    </a:solidFill>
                    <a:latin typeface="Tahoma"/>
                    <a:ea typeface="Tahoma"/>
                    <a:cs typeface="Tahoma"/>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'Recalque em estacas'!$AX$1:$AX$13</c:f>
              <c:numCache>
                <c:formatCode>General</c:formatCode>
                <c:ptCount val="13"/>
                <c:pt idx="0">
                  <c:v>0</c:v>
                </c:pt>
                <c:pt idx="1">
                  <c:v>12.198526173808222</c:v>
                </c:pt>
                <c:pt idx="2">
                  <c:v>21.327198565109036</c:v>
                </c:pt>
                <c:pt idx="3">
                  <c:v>28.158569702929231</c:v>
                </c:pt>
                <c:pt idx="4">
                  <c:v>33.270773276705718</c:v>
                </c:pt>
                <c:pt idx="5">
                  <c:v>37.096451146122774</c:v>
                </c:pt>
                <c:pt idx="6">
                  <c:v>39.959367489208773</c:v>
                </c:pt>
                <c:pt idx="7">
                  <c:v>42.68862720071369</c:v>
                </c:pt>
                <c:pt idx="8">
                  <c:v>44.144229039651371</c:v>
                </c:pt>
                <c:pt idx="9">
                  <c:v>45.2335173791204</c:v>
                </c:pt>
                <c:pt idx="10">
                  <c:v>46.048677854164289</c:v>
                </c:pt>
                <c:pt idx="11">
                  <c:v>46.658696869329439</c:v>
                </c:pt>
                <c:pt idx="12">
                  <c:v>47.115199865065371</c:v>
                </c:pt>
              </c:numCache>
            </c:numRef>
          </c:xVal>
          <c:yVal>
            <c:numRef>
              <c:f>'Recalque em estacas'!$AW$1:$AW$13</c:f>
              <c:numCache>
                <c:formatCode>General</c:formatCode>
                <c:ptCount val="13"/>
                <c:pt idx="0">
                  <c:v>0</c:v>
                </c:pt>
                <c:pt idx="1">
                  <c:v>3</c:v>
                </c:pt>
                <c:pt idx="2">
                  <c:v>6</c:v>
                </c:pt>
                <c:pt idx="3">
                  <c:v>9</c:v>
                </c:pt>
                <c:pt idx="4">
                  <c:v>12</c:v>
                </c:pt>
                <c:pt idx="5">
                  <c:v>15</c:v>
                </c:pt>
                <c:pt idx="6">
                  <c:v>18</c:v>
                </c:pt>
                <c:pt idx="7">
                  <c:v>22</c:v>
                </c:pt>
                <c:pt idx="8">
                  <c:v>25</c:v>
                </c:pt>
                <c:pt idx="9">
                  <c:v>28</c:v>
                </c:pt>
                <c:pt idx="10">
                  <c:v>31</c:v>
                </c:pt>
                <c:pt idx="11">
                  <c:v>34</c:v>
                </c:pt>
                <c:pt idx="12">
                  <c:v>37</c:v>
                </c:pt>
              </c:numCache>
            </c:numRef>
          </c:yVal>
          <c:smooth val="0"/>
          <c:extLst>
            <c:ext xmlns:c16="http://schemas.microsoft.com/office/drawing/2014/chart" uri="{C3380CC4-5D6E-409C-BE32-E72D297353CC}">
              <c16:uniqueId val="{00000000-75FF-4DAA-88E2-1F0898742D87}"/>
            </c:ext>
          </c:extLst>
        </c:ser>
        <c:dLbls>
          <c:showLegendKey val="0"/>
          <c:showVal val="0"/>
          <c:showCatName val="1"/>
          <c:showSerName val="0"/>
          <c:showPercent val="0"/>
          <c:showBubbleSize val="0"/>
        </c:dLbls>
        <c:axId val="324662336"/>
        <c:axId val="324662912"/>
      </c:scatterChart>
      <c:valAx>
        <c:axId val="324662336"/>
        <c:scaling>
          <c:orientation val="minMax"/>
        </c:scaling>
        <c:delete val="0"/>
        <c:axPos val="t"/>
        <c:majorGridlines>
          <c:spPr>
            <a:ln w="3175">
              <a:solidFill>
                <a:srgbClr val="800000"/>
              </a:solidFill>
              <a:prstDash val="solid"/>
            </a:ln>
          </c:spPr>
        </c:majorGridlines>
        <c:title>
          <c:tx>
            <c:rich>
              <a:bodyPr/>
              <a:lstStyle/>
              <a:p>
                <a:pPr>
                  <a:defRPr sz="800" b="0" i="0" u="none" strike="noStrike" baseline="0">
                    <a:solidFill>
                      <a:srgbClr val="000000"/>
                    </a:solidFill>
                    <a:latin typeface="Tahoma"/>
                    <a:ea typeface="Tahoma"/>
                    <a:cs typeface="Tahoma"/>
                  </a:defRPr>
                </a:pPr>
                <a:r>
                  <a:rPr lang="pt-BR"/>
                  <a:t>Carga (ton)</a:t>
                </a:r>
              </a:p>
            </c:rich>
          </c:tx>
          <c:layout>
            <c:manualLayout>
              <c:xMode val="edge"/>
              <c:yMode val="edge"/>
              <c:x val="0.47145225155186737"/>
              <c:y val="0.95044329926308357"/>
            </c:manualLayout>
          </c:layout>
          <c:overlay val="0"/>
          <c:spPr>
            <a:noFill/>
            <a:ln w="25400">
              <a:noFill/>
            </a:ln>
          </c:spPr>
        </c:title>
        <c:numFmt formatCode="General" sourceLinked="1"/>
        <c:majorTickMark val="out"/>
        <c:minorTickMark val="none"/>
        <c:tickLblPos val="high"/>
        <c:spPr>
          <a:ln w="3175">
            <a:solidFill>
              <a:srgbClr val="333399"/>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324662912"/>
        <c:crosses val="autoZero"/>
        <c:crossBetween val="midCat"/>
      </c:valAx>
      <c:valAx>
        <c:axId val="324662912"/>
        <c:scaling>
          <c:orientation val="maxMin"/>
          <c:min val="0"/>
        </c:scaling>
        <c:delete val="0"/>
        <c:axPos val="l"/>
        <c:majorGridlines>
          <c:spPr>
            <a:ln w="3175">
              <a:solidFill>
                <a:srgbClr val="003366"/>
              </a:solidFill>
              <a:prstDash val="solid"/>
            </a:ln>
          </c:spPr>
        </c:majorGridlines>
        <c:title>
          <c:tx>
            <c:rich>
              <a:bodyPr/>
              <a:lstStyle/>
              <a:p>
                <a:pPr>
                  <a:defRPr sz="800" b="0" i="0" u="none" strike="noStrike" baseline="0">
                    <a:solidFill>
                      <a:srgbClr val="000000"/>
                    </a:solidFill>
                    <a:latin typeface="Tahoma"/>
                    <a:ea typeface="Tahoma"/>
                    <a:cs typeface="Tahoma"/>
                  </a:defRPr>
                </a:pPr>
                <a:r>
                  <a:rPr lang="pt-BR"/>
                  <a:t>Recalque (mm)</a:t>
                </a:r>
              </a:p>
            </c:rich>
          </c:tx>
          <c:layout>
            <c:manualLayout>
              <c:xMode val="edge"/>
              <c:yMode val="edge"/>
              <c:x val="1.1419258688107514E-2"/>
              <c:y val="0.41061982389019624"/>
            </c:manualLayout>
          </c:layout>
          <c:overlay val="0"/>
          <c:spPr>
            <a:noFill/>
            <a:ln w="25400">
              <a:noFill/>
            </a:ln>
          </c:spPr>
        </c:title>
        <c:numFmt formatCode="General" sourceLinked="1"/>
        <c:majorTickMark val="out"/>
        <c:minorTickMark val="none"/>
        <c:tickLblPos val="nextTo"/>
        <c:spPr>
          <a:ln w="25400">
            <a:solidFill>
              <a:srgbClr val="800000"/>
            </a:solidFill>
            <a:prstDash val="solid"/>
          </a:ln>
        </c:spPr>
        <c:txPr>
          <a:bodyPr rot="0" vert="horz"/>
          <a:lstStyle/>
          <a:p>
            <a:pPr>
              <a:defRPr sz="800" b="0" i="0" u="none" strike="noStrike" baseline="0">
                <a:solidFill>
                  <a:srgbClr val="000000"/>
                </a:solidFill>
                <a:latin typeface="Tahoma"/>
                <a:ea typeface="Tahoma"/>
                <a:cs typeface="Tahoma"/>
              </a:defRPr>
            </a:pPr>
            <a:endParaRPr lang="pt-BR"/>
          </a:p>
        </c:txPr>
        <c:crossAx val="324662336"/>
        <c:crosses val="autoZero"/>
        <c:crossBetween val="midCat"/>
        <c:majorUnit val="5"/>
      </c:valAx>
      <c:spPr>
        <a:solidFill>
          <a:schemeClr val="bg2">
            <a:lumMod val="75000"/>
          </a:schemeClr>
        </a:solidFill>
        <a:ln w="25400">
          <a:solidFill>
            <a:srgbClr val="000000"/>
          </a:solidFill>
          <a:prstDash val="solid"/>
        </a:ln>
      </c:spPr>
    </c:plotArea>
    <c:plotVisOnly val="1"/>
    <c:dispBlanksAs val="gap"/>
    <c:showDLblsOverMax val="0"/>
  </c:chart>
  <c:spPr>
    <a:noFill/>
    <a:ln w="9525">
      <a:noFill/>
    </a:ln>
  </c:spPr>
  <c:txPr>
    <a:bodyPr/>
    <a:lstStyle/>
    <a:p>
      <a:pPr>
        <a:defRPr sz="1200" b="0" i="0" u="none" strike="noStrike" baseline="0">
          <a:solidFill>
            <a:srgbClr val="000000"/>
          </a:solidFill>
          <a:latin typeface="Tahoma"/>
          <a:ea typeface="Tahoma"/>
          <a:cs typeface="Tahoma"/>
        </a:defRPr>
      </a:pPr>
      <a:endParaRPr lang="pt-BR"/>
    </a:p>
  </c:txPr>
  <c:printSettings>
    <c:headerFooter alignWithMargins="0"/>
    <c:pageMargins b="0.984251969" l="0.78740157499999996" r="0.78740157499999996" t="0.984251969" header="0.49212598499999999" footer="0.49212598499999999"/>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28575414551938"/>
          <c:y val="1.0762331838565023E-2"/>
          <c:w val="0.7771450255162542"/>
          <c:h val="0.96860986547085204"/>
        </c:manualLayout>
      </c:layout>
      <c:barChart>
        <c:barDir val="bar"/>
        <c:grouping val="clustered"/>
        <c:varyColors val="0"/>
        <c:ser>
          <c:idx val="0"/>
          <c:order val="0"/>
          <c:spPr>
            <a:solidFill>
              <a:srgbClr val="BC0000">
                <a:alpha val="60000"/>
              </a:srgbClr>
            </a:solidFill>
            <a:ln w="25400">
              <a:noFill/>
              <a:prstDash val="solid"/>
            </a:ln>
          </c:spPr>
          <c:invertIfNegative val="0"/>
          <c:cat>
            <c:numRef>
              <c:f>'Recalque em estacas'!$AW$15:$AW$63</c:f>
              <c:numCache>
                <c:formatCode>0.00</c:formatCode>
                <c:ptCount val="49"/>
                <c:pt idx="0">
                  <c:v>0</c:v>
                </c:pt>
                <c:pt idx="1">
                  <c:v>0</c:v>
                </c:pt>
                <c:pt idx="2">
                  <c:v>0</c:v>
                </c:pt>
                <c:pt idx="3">
                  <c:v>0</c:v>
                </c:pt>
                <c:pt idx="4">
                  <c:v>0</c:v>
                </c:pt>
                <c:pt idx="5">
                  <c:v>0</c:v>
                </c:pt>
                <c:pt idx="6">
                  <c:v>0</c:v>
                </c:pt>
                <c:pt idx="7">
                  <c:v>3.2771423555447559</c:v>
                </c:pt>
                <c:pt idx="8">
                  <c:v>1.0863555268646268</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cat>
          <c:val>
            <c:numRef>
              <c:f>'Recalque em estacas'!$AW$15:$AW$63</c:f>
              <c:numCache>
                <c:formatCode>0.00</c:formatCode>
                <c:ptCount val="49"/>
                <c:pt idx="0">
                  <c:v>0</c:v>
                </c:pt>
                <c:pt idx="1">
                  <c:v>0</c:v>
                </c:pt>
                <c:pt idx="2">
                  <c:v>0</c:v>
                </c:pt>
                <c:pt idx="3">
                  <c:v>0</c:v>
                </c:pt>
                <c:pt idx="4">
                  <c:v>0</c:v>
                </c:pt>
                <c:pt idx="5">
                  <c:v>0</c:v>
                </c:pt>
                <c:pt idx="6">
                  <c:v>0</c:v>
                </c:pt>
                <c:pt idx="7">
                  <c:v>3.2771423555447559</c:v>
                </c:pt>
                <c:pt idx="8">
                  <c:v>1.0863555268646268</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extLst>
            <c:ext xmlns:c16="http://schemas.microsoft.com/office/drawing/2014/chart" uri="{C3380CC4-5D6E-409C-BE32-E72D297353CC}">
              <c16:uniqueId val="{00000000-0EF0-4E4F-BC2E-70801CBB20A0}"/>
            </c:ext>
          </c:extLst>
        </c:ser>
        <c:dLbls>
          <c:showLegendKey val="0"/>
          <c:showVal val="0"/>
          <c:showCatName val="0"/>
          <c:showSerName val="0"/>
          <c:showPercent val="0"/>
          <c:showBubbleSize val="0"/>
        </c:dLbls>
        <c:gapWidth val="46"/>
        <c:axId val="324309504"/>
        <c:axId val="318366272"/>
      </c:barChart>
      <c:catAx>
        <c:axId val="324309504"/>
        <c:scaling>
          <c:orientation val="maxMin"/>
        </c:scaling>
        <c:delete val="1"/>
        <c:axPos val="l"/>
        <c:numFmt formatCode="0.00" sourceLinked="1"/>
        <c:majorTickMark val="out"/>
        <c:minorTickMark val="none"/>
        <c:tickLblPos val="high"/>
        <c:crossAx val="318366272"/>
        <c:crosses val="autoZero"/>
        <c:auto val="1"/>
        <c:lblAlgn val="ctr"/>
        <c:lblOffset val="100"/>
        <c:noMultiLvlLbl val="0"/>
      </c:catAx>
      <c:valAx>
        <c:axId val="318366272"/>
        <c:scaling>
          <c:orientation val="minMax"/>
        </c:scaling>
        <c:delete val="1"/>
        <c:axPos val="t"/>
        <c:numFmt formatCode="0.00" sourceLinked="1"/>
        <c:majorTickMark val="out"/>
        <c:minorTickMark val="none"/>
        <c:tickLblPos val="nextTo"/>
        <c:crossAx val="324309504"/>
        <c:crosses val="autoZero"/>
        <c:crossBetween val="between"/>
      </c:valAx>
      <c:spPr>
        <a:noFill/>
        <a:ln w="25400">
          <a:noFill/>
        </a:ln>
      </c:spPr>
    </c:plotArea>
    <c:plotVisOnly val="1"/>
    <c:dispBlanksAs val="gap"/>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18464992282869"/>
          <c:y val="1.0771997540183504E-2"/>
          <c:w val="0.78161358215237831"/>
          <c:h val="0.96858211215483347"/>
        </c:manualLayout>
      </c:layout>
      <c:barChart>
        <c:barDir val="bar"/>
        <c:grouping val="clustered"/>
        <c:varyColors val="0"/>
        <c:ser>
          <c:idx val="0"/>
          <c:order val="0"/>
          <c:spPr>
            <a:solidFill>
              <a:srgbClr val="BC0000">
                <a:alpha val="30000"/>
              </a:srgbClr>
            </a:solidFill>
            <a:ln w="19050">
              <a:noFill/>
              <a:prstDash val="solid"/>
            </a:ln>
          </c:spPr>
          <c:invertIfNegative val="0"/>
          <c:dLbls>
            <c:delete val="1"/>
          </c:dLbls>
          <c:cat>
            <c:numRef>
              <c:f>'Recalque em estacas'!$C$15:$C$63</c:f>
              <c:numCache>
                <c:formatCode>General</c:formatCode>
                <c:ptCount val="49"/>
                <c:pt idx="0">
                  <c:v>6</c:v>
                </c:pt>
                <c:pt idx="1">
                  <c:v>4</c:v>
                </c:pt>
                <c:pt idx="2">
                  <c:v>7</c:v>
                </c:pt>
                <c:pt idx="3">
                  <c:v>6</c:v>
                </c:pt>
                <c:pt idx="4">
                  <c:v>8</c:v>
                </c:pt>
                <c:pt idx="5">
                  <c:v>13</c:v>
                </c:pt>
                <c:pt idx="6">
                  <c:v>19</c:v>
                </c:pt>
                <c:pt idx="7">
                  <c:v>45</c:v>
                </c:pt>
                <c:pt idx="8">
                  <c:v>45</c:v>
                </c:pt>
              </c:numCache>
            </c:numRef>
          </c:cat>
          <c:val>
            <c:numRef>
              <c:f>'Recalque em estacas'!$C$15:$C$63</c:f>
              <c:numCache>
                <c:formatCode>General</c:formatCode>
                <c:ptCount val="49"/>
                <c:pt idx="0">
                  <c:v>6</c:v>
                </c:pt>
                <c:pt idx="1">
                  <c:v>4</c:v>
                </c:pt>
                <c:pt idx="2">
                  <c:v>7</c:v>
                </c:pt>
                <c:pt idx="3">
                  <c:v>6</c:v>
                </c:pt>
                <c:pt idx="4">
                  <c:v>8</c:v>
                </c:pt>
                <c:pt idx="5">
                  <c:v>13</c:v>
                </c:pt>
                <c:pt idx="6">
                  <c:v>19</c:v>
                </c:pt>
                <c:pt idx="7">
                  <c:v>45</c:v>
                </c:pt>
                <c:pt idx="8">
                  <c:v>45</c:v>
                </c:pt>
              </c:numCache>
            </c:numRef>
          </c:val>
          <c:extLst>
            <c:ext xmlns:c16="http://schemas.microsoft.com/office/drawing/2014/chart" uri="{C3380CC4-5D6E-409C-BE32-E72D297353CC}">
              <c16:uniqueId val="{00000000-CD9F-41FA-AEA9-FDFE9C618E71}"/>
            </c:ext>
          </c:extLst>
        </c:ser>
        <c:dLbls>
          <c:showLegendKey val="0"/>
          <c:showVal val="1"/>
          <c:showCatName val="0"/>
          <c:showSerName val="0"/>
          <c:showPercent val="0"/>
          <c:showBubbleSize val="0"/>
        </c:dLbls>
        <c:gapWidth val="61"/>
        <c:axId val="324310016"/>
        <c:axId val="318368576"/>
      </c:barChart>
      <c:catAx>
        <c:axId val="324310016"/>
        <c:scaling>
          <c:orientation val="maxMin"/>
        </c:scaling>
        <c:delete val="1"/>
        <c:axPos val="l"/>
        <c:numFmt formatCode="General" sourceLinked="1"/>
        <c:majorTickMark val="out"/>
        <c:minorTickMark val="none"/>
        <c:tickLblPos val="nextTo"/>
        <c:crossAx val="318368576"/>
        <c:crosses val="autoZero"/>
        <c:auto val="1"/>
        <c:lblAlgn val="ctr"/>
        <c:lblOffset val="100"/>
        <c:noMultiLvlLbl val="0"/>
      </c:catAx>
      <c:valAx>
        <c:axId val="318368576"/>
        <c:scaling>
          <c:orientation val="minMax"/>
        </c:scaling>
        <c:delete val="1"/>
        <c:axPos val="t"/>
        <c:numFmt formatCode="General" sourceLinked="1"/>
        <c:majorTickMark val="out"/>
        <c:minorTickMark val="none"/>
        <c:tickLblPos val="nextTo"/>
        <c:crossAx val="324310016"/>
        <c:crosses val="autoZero"/>
        <c:crossBetween val="between"/>
      </c:valAx>
      <c:spPr>
        <a:noFill/>
        <a:ln w="25400">
          <a:noFill/>
        </a:ln>
      </c:spPr>
    </c:plotArea>
    <c:plotVisOnly val="1"/>
    <c:dispBlanksAs val="gap"/>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9011406844106463E-2"/>
          <c:y val="2.57116851322934E-2"/>
          <c:w val="0.19771863117870722"/>
          <c:h val="0.96969783927506537"/>
        </c:manualLayout>
      </c:layout>
      <c:barChart>
        <c:barDir val="col"/>
        <c:grouping val="clustered"/>
        <c:varyColors val="0"/>
        <c:ser>
          <c:idx val="1"/>
          <c:order val="0"/>
          <c:tx>
            <c:strRef>
              <c:f>'Recalque em estacas'!$T$7:$V$7</c:f>
              <c:strCache>
                <c:ptCount val="3"/>
                <c:pt idx="0">
                  <c:v>4,80</c:v>
                </c:pt>
                <c:pt idx="2">
                  <c:v>mm</c:v>
                </c:pt>
              </c:strCache>
            </c:strRef>
          </c:tx>
          <c:spPr>
            <a:noFill/>
            <a:ln w="25400">
              <a:noFill/>
            </a:ln>
          </c:spPr>
          <c:invertIfNegative val="0"/>
          <c:dLbls>
            <c:spPr>
              <a:noFill/>
              <a:ln w="25400">
                <a:noFill/>
              </a:ln>
            </c:spPr>
            <c:txPr>
              <a:bodyPr/>
              <a:lstStyle/>
              <a:p>
                <a:pPr>
                  <a:defRPr sz="700" b="0" i="0" u="none" strike="noStrike" baseline="0">
                    <a:solidFill>
                      <a:srgbClr val="000000"/>
                    </a:solidFill>
                    <a:latin typeface="Tahoma"/>
                    <a:ea typeface="Tahoma"/>
                    <a:cs typeface="Tahoma"/>
                  </a:defRPr>
                </a:pPr>
                <a:endParaRPr lang="pt-BR"/>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val>
            <c:numRef>
              <c:f>'Recalque em estacas'!$O$5</c:f>
              <c:numCache>
                <c:formatCode>0.0</c:formatCode>
                <c:ptCount val="1"/>
                <c:pt idx="0">
                  <c:v>8</c:v>
                </c:pt>
              </c:numCache>
            </c:numRef>
          </c:val>
          <c:extLst>
            <c:ext xmlns:c16="http://schemas.microsoft.com/office/drawing/2014/chart" uri="{C3380CC4-5D6E-409C-BE32-E72D297353CC}">
              <c16:uniqueId val="{00000000-E397-4CFB-AD73-DD6468776198}"/>
            </c:ext>
          </c:extLst>
        </c:ser>
        <c:dLbls>
          <c:showLegendKey val="0"/>
          <c:showVal val="0"/>
          <c:showCatName val="0"/>
          <c:showSerName val="1"/>
          <c:showPercent val="0"/>
          <c:showBubbleSize val="0"/>
        </c:dLbls>
        <c:gapWidth val="10"/>
        <c:axId val="265872896"/>
        <c:axId val="270954432"/>
      </c:barChart>
      <c:catAx>
        <c:axId val="265872896"/>
        <c:scaling>
          <c:orientation val="minMax"/>
        </c:scaling>
        <c:delete val="1"/>
        <c:axPos val="t"/>
        <c:majorTickMark val="out"/>
        <c:minorTickMark val="none"/>
        <c:tickLblPos val="nextTo"/>
        <c:crossAx val="270954432"/>
        <c:crosses val="autoZero"/>
        <c:auto val="0"/>
        <c:lblAlgn val="ctr"/>
        <c:lblOffset val="100"/>
        <c:noMultiLvlLbl val="0"/>
      </c:catAx>
      <c:valAx>
        <c:axId val="270954432"/>
        <c:scaling>
          <c:orientation val="maxMin"/>
          <c:max val="49"/>
          <c:min val="0"/>
        </c:scaling>
        <c:delete val="1"/>
        <c:axPos val="l"/>
        <c:numFmt formatCode="0.0" sourceLinked="1"/>
        <c:majorTickMark val="out"/>
        <c:minorTickMark val="none"/>
        <c:tickLblPos val="nextTo"/>
        <c:crossAx val="265872896"/>
        <c:crosses val="autoZero"/>
        <c:crossBetween val="between"/>
      </c:valAx>
      <c:spPr>
        <a:noFill/>
        <a:ln w="25400">
          <a:noFill/>
        </a:ln>
      </c:spPr>
    </c:plotArea>
    <c:plotVisOnly val="1"/>
    <c:dispBlanksAs val="gap"/>
    <c:showDLblsOverMax val="0"/>
  </c:chart>
  <c:spPr>
    <a:noFill/>
    <a:ln w="9525">
      <a:noFill/>
    </a:ln>
    <a:effectLst>
      <a:outerShdw blurRad="50800" dist="50800" dir="5400000" sx="1000" sy="1000" algn="ctr" rotWithShape="0">
        <a:srgbClr val="000000">
          <a:alpha val="54000"/>
        </a:srgbClr>
      </a:outerShdw>
    </a:effectLst>
  </c:spPr>
  <c:txPr>
    <a:bodyPr/>
    <a:lstStyle/>
    <a:p>
      <a:pPr>
        <a:defRPr sz="10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17002860604274E-2"/>
          <c:y val="7.326013877573651E-3"/>
          <c:w val="0.4150962517331761"/>
          <c:h val="0.98809612173774619"/>
        </c:manualLayout>
      </c:layout>
      <c:barChart>
        <c:barDir val="col"/>
        <c:grouping val="clustered"/>
        <c:varyColors val="0"/>
        <c:ser>
          <c:idx val="1"/>
          <c:order val="0"/>
          <c:tx>
            <c:strRef>
              <c:f>'Recalque em estacas'!$O$5:$Q$5</c:f>
              <c:strCache>
                <c:ptCount val="1"/>
                <c:pt idx="0">
                  <c:v>8,0 m</c:v>
                </c:pt>
              </c:strCache>
            </c:strRef>
          </c:tx>
          <c:spPr>
            <a:gradFill rotWithShape="0">
              <a:gsLst>
                <a:gs pos="0">
                  <a:schemeClr val="tx1"/>
                </a:gs>
                <a:gs pos="50000">
                  <a:schemeClr val="bg1">
                    <a:lumMod val="0"/>
                    <a:lumOff val="100000"/>
                  </a:schemeClr>
                </a:gs>
                <a:gs pos="100000">
                  <a:schemeClr val="tx1"/>
                </a:gs>
              </a:gsLst>
              <a:lin ang="0" scaled="1"/>
            </a:gradFill>
            <a:ln w="12700">
              <a:solidFill>
                <a:srgbClr val="000000"/>
              </a:solidFill>
              <a:prstDash val="solid"/>
            </a:ln>
          </c:spPr>
          <c:invertIfNegative val="0"/>
          <c:dPt>
            <c:idx val="0"/>
            <c:invertIfNegative val="0"/>
            <c:bubble3D val="0"/>
            <c:spPr>
              <a:gradFill rotWithShape="0">
                <a:gsLst>
                  <a:gs pos="0">
                    <a:schemeClr val="tx1"/>
                  </a:gs>
                  <a:gs pos="50000">
                    <a:schemeClr val="bg1">
                      <a:lumMod val="0"/>
                      <a:lumOff val="100000"/>
                    </a:schemeClr>
                  </a:gs>
                  <a:gs pos="100000">
                    <a:schemeClr val="tx1"/>
                  </a:gs>
                </a:gsLst>
                <a:lin ang="0" scaled="1"/>
              </a:gradFill>
              <a:ln w="12700">
                <a:solidFill>
                  <a:schemeClr val="accent3">
                    <a:lumMod val="50000"/>
                  </a:schemeClr>
                </a:solidFill>
                <a:prstDash val="solid"/>
              </a:ln>
            </c:spPr>
            <c:extLst>
              <c:ext xmlns:c16="http://schemas.microsoft.com/office/drawing/2014/chart" uri="{C3380CC4-5D6E-409C-BE32-E72D297353CC}">
                <c16:uniqueId val="{00000001-DE51-465B-B3C3-260BF6225DE5}"/>
              </c:ext>
            </c:extLst>
          </c:dPt>
          <c:dLbls>
            <c:spPr>
              <a:noFill/>
              <a:ln w="25400">
                <a:noFill/>
              </a:ln>
            </c:spPr>
            <c:txPr>
              <a:bodyPr rot="-5400000" vert="horz"/>
              <a:lstStyle/>
              <a:p>
                <a:pPr algn="ctr">
                  <a:defRPr sz="800" b="0" i="0" u="none" strike="noStrike" baseline="0">
                    <a:solidFill>
                      <a:srgbClr val="000000"/>
                    </a:solidFill>
                    <a:latin typeface="Tahoma"/>
                    <a:ea typeface="Tahoma"/>
                    <a:cs typeface="Tahoma"/>
                  </a:defRPr>
                </a:pPr>
                <a:endParaRPr lang="pt-B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'Recalque em estacas'!$O$5</c:f>
              <c:numCache>
                <c:formatCode>0.0</c:formatCode>
                <c:ptCount val="1"/>
                <c:pt idx="0">
                  <c:v>8</c:v>
                </c:pt>
              </c:numCache>
            </c:numRef>
          </c:val>
          <c:extLst>
            <c:ext xmlns:c16="http://schemas.microsoft.com/office/drawing/2014/chart" uri="{C3380CC4-5D6E-409C-BE32-E72D297353CC}">
              <c16:uniqueId val="{00000002-DE51-465B-B3C3-260BF6225DE5}"/>
            </c:ext>
          </c:extLst>
        </c:ser>
        <c:dLbls>
          <c:showLegendKey val="0"/>
          <c:showVal val="1"/>
          <c:showCatName val="0"/>
          <c:showSerName val="0"/>
          <c:showPercent val="0"/>
          <c:showBubbleSize val="0"/>
        </c:dLbls>
        <c:gapWidth val="92"/>
        <c:axId val="265873408"/>
        <c:axId val="270956160"/>
      </c:barChart>
      <c:catAx>
        <c:axId val="265873408"/>
        <c:scaling>
          <c:orientation val="minMax"/>
        </c:scaling>
        <c:delete val="1"/>
        <c:axPos val="t"/>
        <c:majorTickMark val="out"/>
        <c:minorTickMark val="none"/>
        <c:tickLblPos val="nextTo"/>
        <c:crossAx val="270956160"/>
        <c:crosses val="autoZero"/>
        <c:auto val="0"/>
        <c:lblAlgn val="ctr"/>
        <c:lblOffset val="100"/>
        <c:noMultiLvlLbl val="0"/>
      </c:catAx>
      <c:valAx>
        <c:axId val="270956160"/>
        <c:scaling>
          <c:orientation val="maxMin"/>
          <c:max val="49"/>
          <c:min val="0"/>
        </c:scaling>
        <c:delete val="1"/>
        <c:axPos val="l"/>
        <c:majorGridlines>
          <c:spPr>
            <a:ln w="3175">
              <a:solidFill>
                <a:srgbClr val="000000"/>
              </a:solidFill>
              <a:prstDash val="solid"/>
            </a:ln>
          </c:spPr>
        </c:majorGridlines>
        <c:numFmt formatCode="0.0" sourceLinked="1"/>
        <c:majorTickMark val="out"/>
        <c:minorTickMark val="none"/>
        <c:tickLblPos val="nextTo"/>
        <c:crossAx val="265873408"/>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pt-BR"/>
    </a:p>
  </c:txPr>
  <c:printSettings>
    <c:headerFooter alignWithMargins="0">
      <c:oddHeader>&amp;A</c:oddHeader>
      <c:oddFooter>Page &amp;P</c:oddFooter>
    </c:headerFooter>
    <c:pageMargins b="0.984251969" l="0.78740157499999996" r="0.78740157499999996" t="0.984251969"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28575414551938"/>
          <c:y val="1.0762331838565023E-2"/>
          <c:w val="0.7771450255162542"/>
          <c:h val="0.96860986547085204"/>
        </c:manualLayout>
      </c:layout>
      <c:scatterChart>
        <c:scatterStyle val="lineMarker"/>
        <c:varyColors val="0"/>
        <c:ser>
          <c:idx val="0"/>
          <c:order val="0"/>
          <c:spPr>
            <a:ln w="25400">
              <a:solidFill>
                <a:srgbClr val="800000"/>
              </a:solidFill>
              <a:prstDash val="solid"/>
            </a:ln>
          </c:spPr>
          <c:marker>
            <c:symbol val="none"/>
          </c:marker>
          <c:dLbls>
            <c:numFmt formatCode="0.00" sourceLinked="0"/>
            <c:spPr>
              <a:noFill/>
              <a:ln w="25400">
                <a:noFill/>
              </a:ln>
            </c:spPr>
            <c:txPr>
              <a:bodyPr/>
              <a:lstStyle/>
              <a:p>
                <a:pPr>
                  <a:defRPr sz="700" b="0" i="0" u="none" strike="noStrike" baseline="0">
                    <a:solidFill>
                      <a:srgbClr val="000000"/>
                    </a:solidFill>
                    <a:latin typeface="Tahoma"/>
                    <a:ea typeface="Tahoma"/>
                    <a:cs typeface="Tahoma"/>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'Recalque em estacas'!$AW$15:$AW$63</c:f>
              <c:numCache>
                <c:formatCode>0.00</c:formatCode>
                <c:ptCount val="49"/>
                <c:pt idx="0">
                  <c:v>0</c:v>
                </c:pt>
                <c:pt idx="1">
                  <c:v>0</c:v>
                </c:pt>
                <c:pt idx="2">
                  <c:v>0</c:v>
                </c:pt>
                <c:pt idx="3">
                  <c:v>0</c:v>
                </c:pt>
                <c:pt idx="4">
                  <c:v>0</c:v>
                </c:pt>
                <c:pt idx="5">
                  <c:v>0</c:v>
                </c:pt>
                <c:pt idx="6">
                  <c:v>0</c:v>
                </c:pt>
                <c:pt idx="7">
                  <c:v>3.2771423555447559</c:v>
                </c:pt>
                <c:pt idx="8">
                  <c:v>1.0863555268646268</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xVal>
          <c:yVal>
            <c:numRef>
              <c:f>'Recalque em estacas'!$B$15:$B$63</c:f>
              <c:numCache>
                <c:formatCode>General</c:formatCode>
                <c:ptCount val="4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numCache>
            </c:numRef>
          </c:yVal>
          <c:smooth val="0"/>
          <c:extLst>
            <c:ext xmlns:c16="http://schemas.microsoft.com/office/drawing/2014/chart" uri="{C3380CC4-5D6E-409C-BE32-E72D297353CC}">
              <c16:uniqueId val="{00000000-B7BB-4C36-A163-6B572FF9EBB3}"/>
            </c:ext>
          </c:extLst>
        </c:ser>
        <c:dLbls>
          <c:showLegendKey val="0"/>
          <c:showVal val="1"/>
          <c:showCatName val="0"/>
          <c:showSerName val="0"/>
          <c:showPercent val="0"/>
          <c:showBubbleSize val="0"/>
        </c:dLbls>
        <c:axId val="270957888"/>
        <c:axId val="317734912"/>
      </c:scatterChart>
      <c:valAx>
        <c:axId val="270957888"/>
        <c:scaling>
          <c:orientation val="minMax"/>
        </c:scaling>
        <c:delete val="0"/>
        <c:axPos val="t"/>
        <c:majorGridlines>
          <c:spPr>
            <a:ln w="3175">
              <a:solidFill>
                <a:srgbClr val="000000"/>
              </a:solidFill>
              <a:prstDash val="solid"/>
            </a:ln>
          </c:spPr>
        </c:majorGridlines>
        <c:numFmt formatCode="0.00" sourceLinked="1"/>
        <c:majorTickMark val="out"/>
        <c:minorTickMark val="none"/>
        <c:tickLblPos val="high"/>
        <c:spPr>
          <a:ln w="3175">
            <a:solidFill>
              <a:srgbClr val="000000"/>
            </a:solidFill>
            <a:prstDash val="solid"/>
          </a:ln>
        </c:spPr>
        <c:txPr>
          <a:bodyPr rot="0" vert="horz"/>
          <a:lstStyle/>
          <a:p>
            <a:pPr>
              <a:defRPr sz="600" b="0" i="0" u="none" strike="noStrike" baseline="0">
                <a:solidFill>
                  <a:srgbClr val="000000"/>
                </a:solidFill>
                <a:latin typeface="Tahoma"/>
                <a:ea typeface="Tahoma"/>
                <a:cs typeface="Tahoma"/>
              </a:defRPr>
            </a:pPr>
            <a:endParaRPr lang="pt-BR"/>
          </a:p>
        </c:txPr>
        <c:crossAx val="317734912"/>
        <c:crosses val="autoZero"/>
        <c:crossBetween val="midCat"/>
      </c:valAx>
      <c:valAx>
        <c:axId val="317734912"/>
        <c:scaling>
          <c:orientation val="maxMin"/>
          <c:max val="49"/>
          <c:min val="0"/>
        </c:scaling>
        <c:delete val="0"/>
        <c:axPos val="l"/>
        <c:majorGridlines>
          <c:spPr>
            <a:ln w="3175">
              <a:solidFill>
                <a:srgbClr val="A1A1A1"/>
              </a:solidFill>
              <a:prstDash val="solid"/>
            </a:ln>
          </c:spPr>
        </c:majorGridlines>
        <c:numFmt formatCode="General" sourceLinked="1"/>
        <c:majorTickMark val="out"/>
        <c:minorTickMark val="none"/>
        <c:tickLblPos val="nextTo"/>
        <c:spPr>
          <a:ln w="12700">
            <a:solidFill>
              <a:srgbClr val="000000"/>
            </a:solidFill>
            <a:prstDash val="solid"/>
          </a:ln>
        </c:spPr>
        <c:txPr>
          <a:bodyPr rot="0" vert="horz"/>
          <a:lstStyle/>
          <a:p>
            <a:pPr>
              <a:defRPr sz="600" b="0" i="0" u="none" strike="noStrike" baseline="0">
                <a:solidFill>
                  <a:srgbClr val="000000"/>
                </a:solidFill>
                <a:latin typeface="Tahoma"/>
                <a:ea typeface="Tahoma"/>
                <a:cs typeface="Tahoma"/>
              </a:defRPr>
            </a:pPr>
            <a:endParaRPr lang="pt-BR"/>
          </a:p>
        </c:txPr>
        <c:crossAx val="270957888"/>
        <c:crosses val="autoZero"/>
        <c:crossBetween val="midCat"/>
        <c:majorUnit val="1"/>
      </c:valAx>
      <c:spPr>
        <a:solidFill>
          <a:schemeClr val="bg2">
            <a:lumMod val="90000"/>
          </a:schemeClr>
        </a:solidFill>
        <a:ln w="12700">
          <a:solidFill>
            <a:srgbClr val="A1A1A1"/>
          </a:solidFill>
          <a:prstDash val="solid"/>
        </a:ln>
      </c:spPr>
    </c:plotArea>
    <c:plotVisOnly val="1"/>
    <c:dispBlanksAs val="gap"/>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18464992282869"/>
          <c:y val="1.0771997540183504E-2"/>
          <c:w val="0.78161358215237831"/>
          <c:h val="0.96858211215483347"/>
        </c:manualLayout>
      </c:layout>
      <c:scatterChart>
        <c:scatterStyle val="lineMarker"/>
        <c:varyColors val="0"/>
        <c:ser>
          <c:idx val="0"/>
          <c:order val="0"/>
          <c:spPr>
            <a:ln w="19050">
              <a:solidFill>
                <a:srgbClr val="C00000"/>
              </a:solidFill>
              <a:prstDash val="solid"/>
            </a:ln>
          </c:spPr>
          <c:marker>
            <c:symbol val="none"/>
          </c:marker>
          <c:dLbls>
            <c:spPr>
              <a:noFill/>
              <a:ln w="25400">
                <a:noFill/>
              </a:ln>
            </c:spPr>
            <c:txPr>
              <a:bodyPr/>
              <a:lstStyle/>
              <a:p>
                <a:pPr>
                  <a:defRPr sz="700" b="0" i="0" u="none" strike="noStrike" baseline="0">
                    <a:solidFill>
                      <a:srgbClr val="000000"/>
                    </a:solidFill>
                    <a:latin typeface="Tahoma"/>
                    <a:ea typeface="Tahoma"/>
                    <a:cs typeface="Tahoma"/>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xVal>
            <c:numRef>
              <c:f>'Recalque em estacas'!$C$15:$C$63</c:f>
              <c:numCache>
                <c:formatCode>General</c:formatCode>
                <c:ptCount val="49"/>
                <c:pt idx="0">
                  <c:v>6</c:v>
                </c:pt>
                <c:pt idx="1">
                  <c:v>4</c:v>
                </c:pt>
                <c:pt idx="2">
                  <c:v>7</c:v>
                </c:pt>
                <c:pt idx="3">
                  <c:v>6</c:v>
                </c:pt>
                <c:pt idx="4">
                  <c:v>8</c:v>
                </c:pt>
                <c:pt idx="5">
                  <c:v>13</c:v>
                </c:pt>
                <c:pt idx="6">
                  <c:v>19</c:v>
                </c:pt>
                <c:pt idx="7">
                  <c:v>45</c:v>
                </c:pt>
                <c:pt idx="8">
                  <c:v>45</c:v>
                </c:pt>
              </c:numCache>
            </c:numRef>
          </c:xVal>
          <c:yVal>
            <c:numRef>
              <c:f>'Recalque em estacas'!$B$15:$B$63</c:f>
              <c:numCache>
                <c:formatCode>General</c:formatCode>
                <c:ptCount val="49"/>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numCache>
            </c:numRef>
          </c:yVal>
          <c:smooth val="0"/>
          <c:extLst>
            <c:ext xmlns:c16="http://schemas.microsoft.com/office/drawing/2014/chart" uri="{C3380CC4-5D6E-409C-BE32-E72D297353CC}">
              <c16:uniqueId val="{00000000-DF0E-4740-9217-1114F22C0EA4}"/>
            </c:ext>
          </c:extLst>
        </c:ser>
        <c:dLbls>
          <c:showLegendKey val="0"/>
          <c:showVal val="1"/>
          <c:showCatName val="0"/>
          <c:showSerName val="0"/>
          <c:showPercent val="0"/>
          <c:showBubbleSize val="0"/>
        </c:dLbls>
        <c:axId val="317736640"/>
        <c:axId val="317737216"/>
      </c:scatterChart>
      <c:valAx>
        <c:axId val="317736640"/>
        <c:scaling>
          <c:orientation val="minMax"/>
        </c:scaling>
        <c:delete val="1"/>
        <c:axPos val="t"/>
        <c:majorGridlines>
          <c:spPr>
            <a:ln w="3175">
              <a:solidFill>
                <a:srgbClr val="333399"/>
              </a:solidFill>
              <a:prstDash val="solid"/>
            </a:ln>
          </c:spPr>
        </c:majorGridlines>
        <c:numFmt formatCode="General" sourceLinked="1"/>
        <c:majorTickMark val="out"/>
        <c:minorTickMark val="none"/>
        <c:tickLblPos val="nextTo"/>
        <c:crossAx val="317737216"/>
        <c:crosses val="autoZero"/>
        <c:crossBetween val="midCat"/>
      </c:valAx>
      <c:valAx>
        <c:axId val="317737216"/>
        <c:scaling>
          <c:orientation val="maxMin"/>
          <c:max val="49"/>
          <c:min val="0"/>
        </c:scaling>
        <c:delete val="0"/>
        <c:axPos val="l"/>
        <c:majorGridlines>
          <c:spPr>
            <a:ln w="3175">
              <a:solidFill>
                <a:srgbClr val="969696"/>
              </a:solidFill>
              <a:prstDash val="solid"/>
            </a:ln>
          </c:spPr>
        </c:majorGridlines>
        <c:numFmt formatCode="General" sourceLinked="1"/>
        <c:majorTickMark val="out"/>
        <c:minorTickMark val="none"/>
        <c:tickLblPos val="nextTo"/>
        <c:spPr>
          <a:ln w="25400">
            <a:solidFill>
              <a:srgbClr val="000000"/>
            </a:solidFill>
            <a:prstDash val="solid"/>
          </a:ln>
        </c:spPr>
        <c:txPr>
          <a:bodyPr rot="0" vert="horz"/>
          <a:lstStyle/>
          <a:p>
            <a:pPr>
              <a:defRPr sz="600" b="0" i="0" u="none" strike="noStrike" baseline="0">
                <a:solidFill>
                  <a:srgbClr val="000000"/>
                </a:solidFill>
                <a:latin typeface="Tahoma"/>
                <a:ea typeface="Tahoma"/>
                <a:cs typeface="Tahoma"/>
              </a:defRPr>
            </a:pPr>
            <a:endParaRPr lang="pt-BR"/>
          </a:p>
        </c:txPr>
        <c:crossAx val="317736640"/>
        <c:crosses val="autoZero"/>
        <c:crossBetween val="midCat"/>
        <c:majorUnit val="1"/>
      </c:valAx>
      <c:spPr>
        <a:solidFill>
          <a:schemeClr val="bg2"/>
        </a:solidFill>
        <a:ln w="12700">
          <a:solidFill>
            <a:srgbClr val="A1A1A1"/>
          </a:solidFill>
          <a:prstDash val="solid"/>
        </a:ln>
      </c:spPr>
    </c:plotArea>
    <c:plotVisOnly val="1"/>
    <c:dispBlanksAs val="gap"/>
    <c:showDLblsOverMax val="0"/>
  </c:chart>
  <c:spPr>
    <a:noFill/>
    <a:ln w="9525">
      <a:noFill/>
    </a:ln>
  </c:spPr>
  <c:txPr>
    <a:bodyPr/>
    <a:lstStyle/>
    <a:p>
      <a:pPr>
        <a:defRPr sz="35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505879964777815E-2"/>
          <c:y val="9.8743310785015456E-3"/>
          <c:w val="0.82584496204837288"/>
          <c:h val="0.96947977861651535"/>
        </c:manualLayout>
      </c:layout>
      <c:barChart>
        <c:barDir val="bar"/>
        <c:grouping val="clustered"/>
        <c:varyColors val="0"/>
        <c:ser>
          <c:idx val="0"/>
          <c:order val="0"/>
          <c:spPr>
            <a:solidFill>
              <a:schemeClr val="accent1">
                <a:lumMod val="75000"/>
              </a:schemeClr>
            </a:solidFill>
            <a:ln w="25400">
              <a:noFill/>
              <a:prstDash val="solid"/>
            </a:ln>
          </c:spPr>
          <c:invertIfNegative val="0"/>
          <c:dLbls>
            <c:numFmt formatCode="0.0" sourceLinked="0"/>
            <c:spPr>
              <a:noFill/>
              <a:ln w="25400">
                <a:noFill/>
              </a:ln>
            </c:spPr>
            <c:txPr>
              <a:bodyPr/>
              <a:lstStyle/>
              <a:p>
                <a:pPr>
                  <a:defRPr sz="700" b="0" i="0" u="none" strike="noStrike" baseline="0">
                    <a:solidFill>
                      <a:srgbClr val="000000"/>
                    </a:solidFill>
                    <a:latin typeface="Tahoma"/>
                    <a:ea typeface="Tahoma"/>
                    <a:cs typeface="Tahoma"/>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trendline>
            <c:spPr>
              <a:ln>
                <a:solidFill>
                  <a:schemeClr val="tx2">
                    <a:lumMod val="75000"/>
                  </a:schemeClr>
                </a:solidFill>
              </a:ln>
            </c:spPr>
            <c:trendlineType val="movingAvg"/>
            <c:period val="2"/>
            <c:dispRSqr val="0"/>
            <c:dispEq val="0"/>
          </c:trendline>
          <c:cat>
            <c:numRef>
              <c:f>'Recalque em estacas'!$AX$15:$AX$64</c:f>
              <c:numCache>
                <c:formatCode>0.00</c:formatCode>
                <c:ptCount val="50"/>
                <c:pt idx="0">
                  <c:v>1.1058406140636072</c:v>
                </c:pt>
                <c:pt idx="1">
                  <c:v>0.73722707604240478</c:v>
                </c:pt>
                <c:pt idx="2">
                  <c:v>1.2901473830742083</c:v>
                </c:pt>
                <c:pt idx="3">
                  <c:v>1.1058406140636072</c:v>
                </c:pt>
                <c:pt idx="4">
                  <c:v>1.4744541520848096</c:v>
                </c:pt>
                <c:pt idx="5">
                  <c:v>2.3959879971378153</c:v>
                </c:pt>
                <c:pt idx="6">
                  <c:v>3.5018286112014225</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cat>
          <c:val>
            <c:numRef>
              <c:f>'Recalque em estacas'!$AX$15:$AX$64</c:f>
              <c:numCache>
                <c:formatCode>0.00</c:formatCode>
                <c:ptCount val="50"/>
                <c:pt idx="0">
                  <c:v>1.1058406140636072</c:v>
                </c:pt>
                <c:pt idx="1">
                  <c:v>0.73722707604240478</c:v>
                </c:pt>
                <c:pt idx="2">
                  <c:v>1.2901473830742083</c:v>
                </c:pt>
                <c:pt idx="3">
                  <c:v>1.1058406140636072</c:v>
                </c:pt>
                <c:pt idx="4">
                  <c:v>1.4744541520848096</c:v>
                </c:pt>
                <c:pt idx="5">
                  <c:v>2.3959879971378153</c:v>
                </c:pt>
                <c:pt idx="6">
                  <c:v>3.5018286112014225</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1-288B-435E-A3F2-80C12BB77E63}"/>
            </c:ext>
          </c:extLst>
        </c:ser>
        <c:dLbls>
          <c:showLegendKey val="0"/>
          <c:showVal val="1"/>
          <c:showCatName val="0"/>
          <c:showSerName val="0"/>
          <c:showPercent val="0"/>
          <c:showBubbleSize val="0"/>
        </c:dLbls>
        <c:gapWidth val="70"/>
        <c:axId val="324244992"/>
        <c:axId val="317740096"/>
      </c:barChart>
      <c:catAx>
        <c:axId val="324244992"/>
        <c:scaling>
          <c:orientation val="maxMin"/>
        </c:scaling>
        <c:delete val="1"/>
        <c:axPos val="l"/>
        <c:majorGridlines>
          <c:spPr>
            <a:ln w="3175">
              <a:solidFill>
                <a:srgbClr val="000000"/>
              </a:solidFill>
              <a:prstDash val="solid"/>
            </a:ln>
          </c:spPr>
        </c:majorGridlines>
        <c:numFmt formatCode="0.00" sourceLinked="1"/>
        <c:majorTickMark val="out"/>
        <c:minorTickMark val="none"/>
        <c:tickLblPos val="high"/>
        <c:crossAx val="317740096"/>
        <c:crosses val="autoZero"/>
        <c:auto val="1"/>
        <c:lblAlgn val="ctr"/>
        <c:lblOffset val="100"/>
        <c:noMultiLvlLbl val="1"/>
      </c:catAx>
      <c:valAx>
        <c:axId val="317740096"/>
        <c:scaling>
          <c:orientation val="minMax"/>
        </c:scaling>
        <c:delete val="1"/>
        <c:axPos val="t"/>
        <c:majorGridlines>
          <c:spPr>
            <a:ln w="3175">
              <a:solidFill>
                <a:srgbClr val="A1A1A1"/>
              </a:solidFill>
              <a:prstDash val="solid"/>
            </a:ln>
          </c:spPr>
        </c:majorGridlines>
        <c:numFmt formatCode="0.00" sourceLinked="1"/>
        <c:majorTickMark val="out"/>
        <c:minorTickMark val="none"/>
        <c:tickLblPos val="nextTo"/>
        <c:crossAx val="324244992"/>
        <c:crosses val="autoZero"/>
        <c:crossBetween val="between"/>
      </c:valAx>
      <c:spPr>
        <a:solidFill>
          <a:schemeClr val="bg2">
            <a:lumMod val="90000"/>
          </a:schemeClr>
        </a:solidFill>
        <a:ln w="12700">
          <a:solidFill>
            <a:srgbClr val="A1A1A1"/>
          </a:solidFill>
          <a:prstDash val="solid"/>
        </a:ln>
      </c:spPr>
    </c:plotArea>
    <c:plotVisOnly val="1"/>
    <c:dispBlanksAs val="gap"/>
    <c:showDLblsOverMax val="0"/>
  </c:chart>
  <c:spPr>
    <a:noFill/>
    <a:ln w="9525">
      <a:noFill/>
    </a:ln>
  </c:spPr>
  <c:txPr>
    <a:bodyPr/>
    <a:lstStyle/>
    <a:p>
      <a:pPr>
        <a:defRPr sz="350" b="0" i="0" u="none" strike="noStrike" baseline="0">
          <a:solidFill>
            <a:srgbClr val="000000"/>
          </a:solidFill>
          <a:latin typeface="Tahoma"/>
          <a:ea typeface="Tahoma"/>
          <a:cs typeface="Tahoma"/>
        </a:defRPr>
      </a:pPr>
      <a:endParaRPr lang="pt-BR"/>
    </a:p>
  </c:txPr>
  <c:printSettings>
    <c:headerFooter alignWithMargins="0"/>
    <c:pageMargins b="0.984251969" l="0.78740157499999996" r="0.78740157499999996" t="0.984251969" header="0.49212598499999999" footer="0.49212598499999999"/>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50041961797979"/>
          <c:y val="4.5207956600361665E-3"/>
          <c:w val="0.74375226975179975"/>
          <c:h val="0.97468354430379744"/>
        </c:manualLayout>
      </c:layout>
      <c:barChart>
        <c:barDir val="bar"/>
        <c:grouping val="clustered"/>
        <c:varyColors val="0"/>
        <c:ser>
          <c:idx val="0"/>
          <c:order val="0"/>
          <c:spPr>
            <a:solidFill>
              <a:schemeClr val="bg2">
                <a:lumMod val="25000"/>
                <a:alpha val="70000"/>
              </a:schemeClr>
            </a:solidFill>
            <a:ln w="25400">
              <a:noFill/>
              <a:prstDash val="solid"/>
            </a:ln>
          </c:spPr>
          <c:invertIfNegative val="0"/>
          <c:dLbls>
            <c:numFmt formatCode="0" sourceLinked="0"/>
            <c:spPr>
              <a:noFill/>
              <a:ln w="25400">
                <a:noFill/>
              </a:ln>
            </c:spPr>
            <c:txPr>
              <a:bodyPr/>
              <a:lstStyle/>
              <a:p>
                <a:pPr>
                  <a:defRPr sz="500" b="0" i="0" u="none" strike="noStrike" baseline="0">
                    <a:solidFill>
                      <a:srgbClr val="000000"/>
                    </a:solidFill>
                    <a:latin typeface="Tahoma"/>
                    <a:ea typeface="Tahoma"/>
                    <a:cs typeface="Tahoma"/>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trendline>
            <c:spPr>
              <a:ln w="15875">
                <a:solidFill>
                  <a:schemeClr val="bg2">
                    <a:lumMod val="10000"/>
                  </a:schemeClr>
                </a:solidFill>
              </a:ln>
            </c:spPr>
            <c:trendlineType val="movingAvg"/>
            <c:period val="2"/>
            <c:dispRSqr val="0"/>
            <c:dispEq val="0"/>
          </c:trendline>
          <c:cat>
            <c:numRef>
              <c:f>'Recalque em estacas'!$BA$15:$BA$64</c:f>
              <c:numCache>
                <c:formatCode>0.00</c:formatCode>
                <c:ptCount val="50"/>
                <c:pt idx="0">
                  <c:v>0</c:v>
                </c:pt>
                <c:pt idx="1">
                  <c:v>0</c:v>
                </c:pt>
                <c:pt idx="2">
                  <c:v>0</c:v>
                </c:pt>
                <c:pt idx="3">
                  <c:v>0</c:v>
                </c:pt>
                <c:pt idx="4">
                  <c:v>0</c:v>
                </c:pt>
                <c:pt idx="5">
                  <c:v>0</c:v>
                </c:pt>
                <c:pt idx="6">
                  <c:v>0</c:v>
                </c:pt>
                <c:pt idx="7">
                  <c:v>133</c:v>
                </c:pt>
                <c:pt idx="8">
                  <c:v>143</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cat>
          <c:val>
            <c:numRef>
              <c:f>'Recalque em estacas'!$BA$15:$BA$64</c:f>
              <c:numCache>
                <c:formatCode>0.00</c:formatCode>
                <c:ptCount val="50"/>
                <c:pt idx="0">
                  <c:v>0</c:v>
                </c:pt>
                <c:pt idx="1">
                  <c:v>0</c:v>
                </c:pt>
                <c:pt idx="2">
                  <c:v>0</c:v>
                </c:pt>
                <c:pt idx="3">
                  <c:v>0</c:v>
                </c:pt>
                <c:pt idx="4">
                  <c:v>0</c:v>
                </c:pt>
                <c:pt idx="5">
                  <c:v>0</c:v>
                </c:pt>
                <c:pt idx="6">
                  <c:v>0</c:v>
                </c:pt>
                <c:pt idx="7">
                  <c:v>133</c:v>
                </c:pt>
                <c:pt idx="8">
                  <c:v>143</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1-9143-47B8-97DC-5C8FA6307350}"/>
            </c:ext>
          </c:extLst>
        </c:ser>
        <c:dLbls>
          <c:showLegendKey val="0"/>
          <c:showVal val="1"/>
          <c:showCatName val="0"/>
          <c:showSerName val="0"/>
          <c:showPercent val="0"/>
          <c:showBubbleSize val="0"/>
        </c:dLbls>
        <c:gapWidth val="150"/>
        <c:axId val="324245504"/>
        <c:axId val="317741824"/>
      </c:barChart>
      <c:catAx>
        <c:axId val="324245504"/>
        <c:scaling>
          <c:orientation val="maxMin"/>
        </c:scaling>
        <c:delete val="1"/>
        <c:axPos val="l"/>
        <c:majorGridlines>
          <c:spPr>
            <a:ln w="12700">
              <a:solidFill>
                <a:srgbClr val="000000"/>
              </a:solidFill>
              <a:prstDash val="solid"/>
            </a:ln>
          </c:spPr>
        </c:majorGridlines>
        <c:numFmt formatCode="0.00" sourceLinked="1"/>
        <c:majorTickMark val="out"/>
        <c:minorTickMark val="none"/>
        <c:tickLblPos val="high"/>
        <c:crossAx val="317741824"/>
        <c:crosses val="autoZero"/>
        <c:auto val="1"/>
        <c:lblAlgn val="ctr"/>
        <c:lblOffset val="100"/>
        <c:noMultiLvlLbl val="1"/>
      </c:catAx>
      <c:valAx>
        <c:axId val="317741824"/>
        <c:scaling>
          <c:orientation val="minMax"/>
        </c:scaling>
        <c:delete val="1"/>
        <c:axPos val="t"/>
        <c:majorGridlines>
          <c:spPr>
            <a:ln w="3175">
              <a:solidFill>
                <a:srgbClr val="A1A1A1"/>
              </a:solidFill>
              <a:prstDash val="solid"/>
            </a:ln>
          </c:spPr>
        </c:majorGridlines>
        <c:numFmt formatCode="0.00" sourceLinked="1"/>
        <c:majorTickMark val="out"/>
        <c:minorTickMark val="none"/>
        <c:tickLblPos val="nextTo"/>
        <c:crossAx val="324245504"/>
        <c:crosses val="autoZero"/>
        <c:crossBetween val="between"/>
      </c:valAx>
      <c:spPr>
        <a:solidFill>
          <a:srgbClr val="D1CBAF"/>
        </a:solidFill>
        <a:ln w="12700">
          <a:solidFill>
            <a:srgbClr val="A1A1A1"/>
          </a:solidFill>
          <a:prstDash val="solid"/>
        </a:ln>
      </c:spPr>
    </c:plotArea>
    <c:plotVisOnly val="1"/>
    <c:dispBlanksAs val="gap"/>
    <c:showDLblsOverMax val="0"/>
  </c:chart>
  <c:spPr>
    <a:noFill/>
    <a:ln w="9525">
      <a:noFill/>
    </a:ln>
  </c:spPr>
  <c:txPr>
    <a:bodyPr/>
    <a:lstStyle/>
    <a:p>
      <a:pPr>
        <a:defRPr sz="325"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43749123053177"/>
          <c:y val="4.5207956600361665E-3"/>
          <c:w val="0.76437210607548756"/>
          <c:h val="0.97468354430379744"/>
        </c:manualLayout>
      </c:layout>
      <c:barChart>
        <c:barDir val="bar"/>
        <c:grouping val="clustered"/>
        <c:varyColors val="0"/>
        <c:ser>
          <c:idx val="0"/>
          <c:order val="0"/>
          <c:spPr>
            <a:solidFill>
              <a:schemeClr val="accent6">
                <a:lumMod val="50000"/>
              </a:schemeClr>
            </a:solidFill>
            <a:ln w="25400">
              <a:noFill/>
              <a:prstDash val="solid"/>
            </a:ln>
          </c:spPr>
          <c:invertIfNegative val="0"/>
          <c:dLbls>
            <c:numFmt formatCode="0" sourceLinked="0"/>
            <c:spPr>
              <a:noFill/>
              <a:ln w="25400">
                <a:noFill/>
              </a:ln>
            </c:spPr>
            <c:txPr>
              <a:bodyPr/>
              <a:lstStyle/>
              <a:p>
                <a:pPr>
                  <a:defRPr sz="700" b="0" i="0" u="none" strike="noStrike" baseline="0">
                    <a:solidFill>
                      <a:srgbClr val="000000"/>
                    </a:solidFill>
                    <a:latin typeface="Tahoma"/>
                    <a:ea typeface="Tahoma"/>
                    <a:cs typeface="Tahoma"/>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trendline>
            <c:spPr>
              <a:ln>
                <a:solidFill>
                  <a:schemeClr val="accent6">
                    <a:lumMod val="50000"/>
                  </a:schemeClr>
                </a:solidFill>
              </a:ln>
            </c:spPr>
            <c:trendlineType val="movingAvg"/>
            <c:period val="2"/>
            <c:dispRSqr val="0"/>
            <c:dispEq val="0"/>
          </c:trendline>
          <c:cat>
            <c:numRef>
              <c:f>'Recalque em estacas'!$AY$15:$AY$64</c:f>
              <c:numCache>
                <c:formatCode>0.00</c:formatCode>
                <c:ptCount val="50"/>
                <c:pt idx="0">
                  <c:v>0</c:v>
                </c:pt>
                <c:pt idx="1">
                  <c:v>0</c:v>
                </c:pt>
                <c:pt idx="2">
                  <c:v>0</c:v>
                </c:pt>
                <c:pt idx="3">
                  <c:v>0</c:v>
                </c:pt>
                <c:pt idx="4">
                  <c:v>0</c:v>
                </c:pt>
                <c:pt idx="5">
                  <c:v>0</c:v>
                </c:pt>
                <c:pt idx="6">
                  <c:v>0</c:v>
                </c:pt>
                <c:pt idx="7">
                  <c:v>26.4</c:v>
                </c:pt>
                <c:pt idx="8">
                  <c:v>26.4</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cat>
          <c:val>
            <c:numRef>
              <c:f>'Recalque em estacas'!$AY$15:$AY$64</c:f>
              <c:numCache>
                <c:formatCode>0.00</c:formatCode>
                <c:ptCount val="50"/>
                <c:pt idx="0">
                  <c:v>0</c:v>
                </c:pt>
                <c:pt idx="1">
                  <c:v>0</c:v>
                </c:pt>
                <c:pt idx="2">
                  <c:v>0</c:v>
                </c:pt>
                <c:pt idx="3">
                  <c:v>0</c:v>
                </c:pt>
                <c:pt idx="4">
                  <c:v>0</c:v>
                </c:pt>
                <c:pt idx="5">
                  <c:v>0</c:v>
                </c:pt>
                <c:pt idx="6">
                  <c:v>0</c:v>
                </c:pt>
                <c:pt idx="7">
                  <c:v>26.4</c:v>
                </c:pt>
                <c:pt idx="8">
                  <c:v>26.4</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1-AFE4-47D1-AB18-DE5FD4ED3AB4}"/>
            </c:ext>
          </c:extLst>
        </c:ser>
        <c:dLbls>
          <c:showLegendKey val="0"/>
          <c:showVal val="1"/>
          <c:showCatName val="0"/>
          <c:showSerName val="0"/>
          <c:showPercent val="0"/>
          <c:showBubbleSize val="0"/>
        </c:dLbls>
        <c:gapWidth val="70"/>
        <c:axId val="324247040"/>
        <c:axId val="324657728"/>
      </c:barChart>
      <c:catAx>
        <c:axId val="324247040"/>
        <c:scaling>
          <c:orientation val="maxMin"/>
        </c:scaling>
        <c:delete val="1"/>
        <c:axPos val="l"/>
        <c:majorGridlines>
          <c:spPr>
            <a:ln w="12700">
              <a:solidFill>
                <a:srgbClr val="000000"/>
              </a:solidFill>
              <a:prstDash val="solid"/>
            </a:ln>
          </c:spPr>
        </c:majorGridlines>
        <c:numFmt formatCode="0.00" sourceLinked="1"/>
        <c:majorTickMark val="out"/>
        <c:minorTickMark val="none"/>
        <c:tickLblPos val="high"/>
        <c:crossAx val="324657728"/>
        <c:crosses val="autoZero"/>
        <c:auto val="1"/>
        <c:lblAlgn val="ctr"/>
        <c:lblOffset val="100"/>
        <c:noMultiLvlLbl val="1"/>
      </c:catAx>
      <c:valAx>
        <c:axId val="324657728"/>
        <c:scaling>
          <c:orientation val="minMax"/>
        </c:scaling>
        <c:delete val="1"/>
        <c:axPos val="t"/>
        <c:majorGridlines>
          <c:spPr>
            <a:ln w="3175">
              <a:solidFill>
                <a:srgbClr val="A1A1A1"/>
              </a:solidFill>
              <a:prstDash val="solid"/>
            </a:ln>
          </c:spPr>
        </c:majorGridlines>
        <c:numFmt formatCode="0.00" sourceLinked="1"/>
        <c:majorTickMark val="out"/>
        <c:minorTickMark val="none"/>
        <c:tickLblPos val="nextTo"/>
        <c:crossAx val="324247040"/>
        <c:crosses val="autoZero"/>
        <c:crossBetween val="between"/>
      </c:valAx>
      <c:spPr>
        <a:solidFill>
          <a:schemeClr val="bg2">
            <a:lumMod val="90000"/>
          </a:schemeClr>
        </a:solidFill>
        <a:ln w="12700">
          <a:solidFill>
            <a:srgbClr val="A1A1A1"/>
          </a:solidFill>
          <a:prstDash val="solid"/>
        </a:ln>
      </c:spPr>
    </c:plotArea>
    <c:plotVisOnly val="1"/>
    <c:dispBlanksAs val="gap"/>
    <c:showDLblsOverMax val="0"/>
  </c:chart>
  <c:spPr>
    <a:noFill/>
    <a:ln w="9525">
      <a:noFill/>
    </a:ln>
  </c:spPr>
  <c:txPr>
    <a:bodyPr/>
    <a:lstStyle/>
    <a:p>
      <a:pPr>
        <a:defRPr sz="350" b="0" i="0" u="none" strike="noStrike" baseline="0">
          <a:solidFill>
            <a:srgbClr val="000000"/>
          </a:solidFill>
          <a:latin typeface="Tahoma"/>
          <a:ea typeface="Tahoma"/>
          <a:cs typeface="Tahoma"/>
        </a:defRPr>
      </a:pPr>
      <a:endParaRPr lang="pt-BR"/>
    </a:p>
  </c:txPr>
  <c:printSettings>
    <c:headerFooter alignWithMargins="0"/>
    <c:pageMargins b="0.984251969" l="0.78740157499999996" r="0.78740157499999996" t="0.984251969" header="0.49212598499999999" footer="0.49212598499999999"/>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815789473684212"/>
          <c:y val="4.5207956600361665E-3"/>
          <c:w val="0.74342105263157898"/>
          <c:h val="0.97468354430379744"/>
        </c:manualLayout>
      </c:layout>
      <c:barChart>
        <c:barDir val="bar"/>
        <c:grouping val="clustered"/>
        <c:varyColors val="0"/>
        <c:ser>
          <c:idx val="0"/>
          <c:order val="0"/>
          <c:spPr>
            <a:solidFill>
              <a:schemeClr val="accent3">
                <a:lumMod val="50000"/>
              </a:schemeClr>
            </a:solidFill>
            <a:ln w="25400">
              <a:noFill/>
              <a:prstDash val="solid"/>
            </a:ln>
          </c:spPr>
          <c:invertIfNegative val="0"/>
          <c:dLbls>
            <c:numFmt formatCode="0" sourceLinked="0"/>
            <c:spPr>
              <a:noFill/>
              <a:ln w="25400">
                <a:noFill/>
              </a:ln>
            </c:spPr>
            <c:txPr>
              <a:bodyPr/>
              <a:lstStyle/>
              <a:p>
                <a:pPr>
                  <a:defRPr sz="600" b="0" i="0" u="none" strike="noStrike" baseline="0">
                    <a:solidFill>
                      <a:srgbClr val="000000"/>
                    </a:solidFill>
                    <a:latin typeface="Tahoma"/>
                    <a:ea typeface="Tahoma"/>
                    <a:cs typeface="Tahoma"/>
                  </a:defRPr>
                </a:pPr>
                <a:endParaRPr lang="pt-BR"/>
              </a:p>
            </c:txPr>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trendline>
            <c:spPr>
              <a:ln>
                <a:solidFill>
                  <a:srgbClr val="008000"/>
                </a:solidFill>
              </a:ln>
            </c:spPr>
            <c:trendlineType val="movingAvg"/>
            <c:period val="2"/>
            <c:dispRSqr val="0"/>
            <c:dispEq val="0"/>
          </c:trendline>
          <c:cat>
            <c:numRef>
              <c:f>'Recalque em estacas'!$AZ$15:$AZ$64</c:f>
              <c:numCache>
                <c:formatCode>0.00</c:formatCode>
                <c:ptCount val="50"/>
                <c:pt idx="0">
                  <c:v>0</c:v>
                </c:pt>
                <c:pt idx="1">
                  <c:v>0</c:v>
                </c:pt>
                <c:pt idx="2">
                  <c:v>0</c:v>
                </c:pt>
                <c:pt idx="3">
                  <c:v>0</c:v>
                </c:pt>
                <c:pt idx="4">
                  <c:v>0</c:v>
                </c:pt>
                <c:pt idx="5">
                  <c:v>0</c:v>
                </c:pt>
                <c:pt idx="6">
                  <c:v>0</c:v>
                </c:pt>
                <c:pt idx="7">
                  <c:v>36.347906153894243</c:v>
                </c:pt>
                <c:pt idx="8">
                  <c:v>29.179770335243756</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cat>
          <c:val>
            <c:numRef>
              <c:f>'Recalque em estacas'!$AZ$15:$AZ$64</c:f>
              <c:numCache>
                <c:formatCode>0.00</c:formatCode>
                <c:ptCount val="50"/>
                <c:pt idx="0">
                  <c:v>0</c:v>
                </c:pt>
                <c:pt idx="1">
                  <c:v>0</c:v>
                </c:pt>
                <c:pt idx="2">
                  <c:v>0</c:v>
                </c:pt>
                <c:pt idx="3">
                  <c:v>0</c:v>
                </c:pt>
                <c:pt idx="4">
                  <c:v>0</c:v>
                </c:pt>
                <c:pt idx="5">
                  <c:v>0</c:v>
                </c:pt>
                <c:pt idx="6">
                  <c:v>0</c:v>
                </c:pt>
                <c:pt idx="7">
                  <c:v>36.347906153894243</c:v>
                </c:pt>
                <c:pt idx="8">
                  <c:v>29.179770335243756</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val>
          <c:extLst>
            <c:ext xmlns:c16="http://schemas.microsoft.com/office/drawing/2014/chart" uri="{C3380CC4-5D6E-409C-BE32-E72D297353CC}">
              <c16:uniqueId val="{00000001-0693-4C53-BB1E-0FC2B2B0C658}"/>
            </c:ext>
          </c:extLst>
        </c:ser>
        <c:dLbls>
          <c:showLegendKey val="0"/>
          <c:showVal val="1"/>
          <c:showCatName val="0"/>
          <c:showSerName val="0"/>
          <c:showPercent val="0"/>
          <c:showBubbleSize val="0"/>
        </c:dLbls>
        <c:gapWidth val="70"/>
        <c:axId val="324308992"/>
        <c:axId val="324660608"/>
      </c:barChart>
      <c:catAx>
        <c:axId val="324308992"/>
        <c:scaling>
          <c:orientation val="maxMin"/>
        </c:scaling>
        <c:delete val="1"/>
        <c:axPos val="l"/>
        <c:majorGridlines>
          <c:spPr>
            <a:ln w="12700">
              <a:solidFill>
                <a:srgbClr val="000000"/>
              </a:solidFill>
              <a:prstDash val="solid"/>
            </a:ln>
          </c:spPr>
        </c:majorGridlines>
        <c:numFmt formatCode="0.00" sourceLinked="1"/>
        <c:majorTickMark val="out"/>
        <c:minorTickMark val="none"/>
        <c:tickLblPos val="high"/>
        <c:crossAx val="324660608"/>
        <c:crosses val="autoZero"/>
        <c:auto val="1"/>
        <c:lblAlgn val="ctr"/>
        <c:lblOffset val="100"/>
        <c:noMultiLvlLbl val="1"/>
      </c:catAx>
      <c:valAx>
        <c:axId val="324660608"/>
        <c:scaling>
          <c:orientation val="minMax"/>
        </c:scaling>
        <c:delete val="1"/>
        <c:axPos val="t"/>
        <c:majorGridlines>
          <c:spPr>
            <a:ln w="3175">
              <a:solidFill>
                <a:srgbClr val="A1A1A1"/>
              </a:solidFill>
              <a:prstDash val="solid"/>
            </a:ln>
          </c:spPr>
        </c:majorGridlines>
        <c:numFmt formatCode="0.00" sourceLinked="1"/>
        <c:majorTickMark val="out"/>
        <c:minorTickMark val="none"/>
        <c:tickLblPos val="nextTo"/>
        <c:crossAx val="324308992"/>
        <c:crosses val="autoZero"/>
        <c:crossBetween val="between"/>
      </c:valAx>
      <c:spPr>
        <a:solidFill>
          <a:schemeClr val="bg2">
            <a:lumMod val="75000"/>
          </a:schemeClr>
        </a:solidFill>
        <a:ln w="12700">
          <a:solidFill>
            <a:srgbClr val="A1A1A1"/>
          </a:solidFill>
          <a:prstDash val="solid"/>
        </a:ln>
      </c:spPr>
    </c:plotArea>
    <c:plotVisOnly val="1"/>
    <c:dispBlanksAs val="gap"/>
    <c:showDLblsOverMax val="0"/>
  </c:chart>
  <c:spPr>
    <a:noFill/>
    <a:ln w="9525">
      <a:noFill/>
    </a:ln>
  </c:spPr>
  <c:txPr>
    <a:bodyPr/>
    <a:lstStyle/>
    <a:p>
      <a:pPr>
        <a:defRPr sz="300" b="0" i="0" u="none" strike="noStrike" baseline="0">
          <a:solidFill>
            <a:srgbClr val="000000"/>
          </a:solidFill>
          <a:latin typeface="Arial"/>
          <a:ea typeface="Arial"/>
          <a:cs typeface="Arial"/>
        </a:defRPr>
      </a:pPr>
      <a:endParaRPr lang="pt-BR"/>
    </a:p>
  </c:txPr>
  <c:printSettings>
    <c:headerFooter alignWithMargins="0"/>
    <c:pageMargins b="0.984251969" l="0.78740157499999996" r="0.78740157499999996" t="0.984251969" header="0.49212598499999999" footer="0.49212598499999999"/>
    <c:pageSetup/>
  </c:printSettings>
</c:chartSpace>
</file>

<file path=xl/ctrlProps/ctrlProp1.xml><?xml version="1.0" encoding="utf-8"?>
<formControlPr xmlns="http://schemas.microsoft.com/office/spreadsheetml/2009/9/main" objectType="Radio" firstButton="1" fmlaLink="$BE$3" lockText="1"/>
</file>

<file path=xl/ctrlProps/ctrlProp10.xml><?xml version="1.0" encoding="utf-8"?>
<formControlPr xmlns="http://schemas.microsoft.com/office/spreadsheetml/2009/9/main" objectType="CheckBox" fmlaLink="$BE$33" lockText="1"/>
</file>

<file path=xl/ctrlProps/ctrlProp100.xml><?xml version="1.0" encoding="utf-8"?>
<formControlPr xmlns="http://schemas.microsoft.com/office/spreadsheetml/2009/9/main" objectType="CheckBox" fmlaLink="$BJ$44" lockText="1"/>
</file>

<file path=xl/ctrlProps/ctrlProp101.xml><?xml version="1.0" encoding="utf-8"?>
<formControlPr xmlns="http://schemas.microsoft.com/office/spreadsheetml/2009/9/main" objectType="CheckBox" fmlaLink="$BK$44" lockText="1"/>
</file>

<file path=xl/ctrlProps/ctrlProp102.xml><?xml version="1.0" encoding="utf-8"?>
<formControlPr xmlns="http://schemas.microsoft.com/office/spreadsheetml/2009/9/main" objectType="CheckBox" fmlaLink="$BL$44" lockText="1"/>
</file>

<file path=xl/ctrlProps/ctrlProp103.xml><?xml version="1.0" encoding="utf-8"?>
<formControlPr xmlns="http://schemas.microsoft.com/office/spreadsheetml/2009/9/main" objectType="CheckBox" fmlaLink="$BE$45" lockText="1"/>
</file>

<file path=xl/ctrlProps/ctrlProp104.xml><?xml version="1.0" encoding="utf-8"?>
<formControlPr xmlns="http://schemas.microsoft.com/office/spreadsheetml/2009/9/main" objectType="CheckBox" fmlaLink="$BF$45" lockText="1"/>
</file>

<file path=xl/ctrlProps/ctrlProp105.xml><?xml version="1.0" encoding="utf-8"?>
<formControlPr xmlns="http://schemas.microsoft.com/office/spreadsheetml/2009/9/main" objectType="CheckBox" fmlaLink="$BG$45" lockText="1"/>
</file>

<file path=xl/ctrlProps/ctrlProp106.xml><?xml version="1.0" encoding="utf-8"?>
<formControlPr xmlns="http://schemas.microsoft.com/office/spreadsheetml/2009/9/main" objectType="CheckBox" fmlaLink="$BH$45" lockText="1"/>
</file>

<file path=xl/ctrlProps/ctrlProp107.xml><?xml version="1.0" encoding="utf-8"?>
<formControlPr xmlns="http://schemas.microsoft.com/office/spreadsheetml/2009/9/main" objectType="CheckBox" fmlaLink="$BI$45" lockText="1"/>
</file>

<file path=xl/ctrlProps/ctrlProp108.xml><?xml version="1.0" encoding="utf-8"?>
<formControlPr xmlns="http://schemas.microsoft.com/office/spreadsheetml/2009/9/main" objectType="CheckBox" fmlaLink="$BJ$45" lockText="1"/>
</file>

<file path=xl/ctrlProps/ctrlProp109.xml><?xml version="1.0" encoding="utf-8"?>
<formControlPr xmlns="http://schemas.microsoft.com/office/spreadsheetml/2009/9/main" objectType="CheckBox" fmlaLink="$BK$45" lockText="1"/>
</file>

<file path=xl/ctrlProps/ctrlProp11.xml><?xml version="1.0" encoding="utf-8"?>
<formControlPr xmlns="http://schemas.microsoft.com/office/spreadsheetml/2009/9/main" objectType="CheckBox" fmlaLink="$BF$33" lockText="1"/>
</file>

<file path=xl/ctrlProps/ctrlProp110.xml><?xml version="1.0" encoding="utf-8"?>
<formControlPr xmlns="http://schemas.microsoft.com/office/spreadsheetml/2009/9/main" objectType="CheckBox" fmlaLink="$BL$45" lockText="1"/>
</file>

<file path=xl/ctrlProps/ctrlProp111.xml><?xml version="1.0" encoding="utf-8"?>
<formControlPr xmlns="http://schemas.microsoft.com/office/spreadsheetml/2009/9/main" objectType="CheckBox" fmlaLink="$BE$46" lockText="1"/>
</file>

<file path=xl/ctrlProps/ctrlProp112.xml><?xml version="1.0" encoding="utf-8"?>
<formControlPr xmlns="http://schemas.microsoft.com/office/spreadsheetml/2009/9/main" objectType="CheckBox" fmlaLink="$BF$46" lockText="1"/>
</file>

<file path=xl/ctrlProps/ctrlProp113.xml><?xml version="1.0" encoding="utf-8"?>
<formControlPr xmlns="http://schemas.microsoft.com/office/spreadsheetml/2009/9/main" objectType="CheckBox" fmlaLink="$BG$46" lockText="1"/>
</file>

<file path=xl/ctrlProps/ctrlProp114.xml><?xml version="1.0" encoding="utf-8"?>
<formControlPr xmlns="http://schemas.microsoft.com/office/spreadsheetml/2009/9/main" objectType="CheckBox" fmlaLink="$BH$46" lockText="1"/>
</file>

<file path=xl/ctrlProps/ctrlProp115.xml><?xml version="1.0" encoding="utf-8"?>
<formControlPr xmlns="http://schemas.microsoft.com/office/spreadsheetml/2009/9/main" objectType="CheckBox" fmlaLink="$BI$46" lockText="1"/>
</file>

<file path=xl/ctrlProps/ctrlProp116.xml><?xml version="1.0" encoding="utf-8"?>
<formControlPr xmlns="http://schemas.microsoft.com/office/spreadsheetml/2009/9/main" objectType="CheckBox" fmlaLink="$BJ$46" lockText="1"/>
</file>

<file path=xl/ctrlProps/ctrlProp117.xml><?xml version="1.0" encoding="utf-8"?>
<formControlPr xmlns="http://schemas.microsoft.com/office/spreadsheetml/2009/9/main" objectType="CheckBox" fmlaLink="$BK$46" lockText="1"/>
</file>

<file path=xl/ctrlProps/ctrlProp118.xml><?xml version="1.0" encoding="utf-8"?>
<formControlPr xmlns="http://schemas.microsoft.com/office/spreadsheetml/2009/9/main" objectType="CheckBox" fmlaLink="$BL$46" lockText="1"/>
</file>

<file path=xl/ctrlProps/ctrlProp119.xml><?xml version="1.0" encoding="utf-8"?>
<formControlPr xmlns="http://schemas.microsoft.com/office/spreadsheetml/2009/9/main" objectType="CheckBox" fmlaLink="$BE$47" lockText="1"/>
</file>

<file path=xl/ctrlProps/ctrlProp12.xml><?xml version="1.0" encoding="utf-8"?>
<formControlPr xmlns="http://schemas.microsoft.com/office/spreadsheetml/2009/9/main" objectType="CheckBox" fmlaLink="$BG$33" lockText="1"/>
</file>

<file path=xl/ctrlProps/ctrlProp120.xml><?xml version="1.0" encoding="utf-8"?>
<formControlPr xmlns="http://schemas.microsoft.com/office/spreadsheetml/2009/9/main" objectType="CheckBox" fmlaLink="$BF$47" lockText="1"/>
</file>

<file path=xl/ctrlProps/ctrlProp121.xml><?xml version="1.0" encoding="utf-8"?>
<formControlPr xmlns="http://schemas.microsoft.com/office/spreadsheetml/2009/9/main" objectType="CheckBox" fmlaLink="$BG$47" lockText="1"/>
</file>

<file path=xl/ctrlProps/ctrlProp122.xml><?xml version="1.0" encoding="utf-8"?>
<formControlPr xmlns="http://schemas.microsoft.com/office/spreadsheetml/2009/9/main" objectType="CheckBox" fmlaLink="$BH$47" lockText="1"/>
</file>

<file path=xl/ctrlProps/ctrlProp123.xml><?xml version="1.0" encoding="utf-8"?>
<formControlPr xmlns="http://schemas.microsoft.com/office/spreadsheetml/2009/9/main" objectType="CheckBox" fmlaLink="$BI$47" lockText="1"/>
</file>

<file path=xl/ctrlProps/ctrlProp124.xml><?xml version="1.0" encoding="utf-8"?>
<formControlPr xmlns="http://schemas.microsoft.com/office/spreadsheetml/2009/9/main" objectType="CheckBox" fmlaLink="$BJ$47" lockText="1"/>
</file>

<file path=xl/ctrlProps/ctrlProp125.xml><?xml version="1.0" encoding="utf-8"?>
<formControlPr xmlns="http://schemas.microsoft.com/office/spreadsheetml/2009/9/main" objectType="CheckBox" fmlaLink="$BK$47" lockText="1"/>
</file>

<file path=xl/ctrlProps/ctrlProp126.xml><?xml version="1.0" encoding="utf-8"?>
<formControlPr xmlns="http://schemas.microsoft.com/office/spreadsheetml/2009/9/main" objectType="CheckBox" fmlaLink="$BL$47" lockText="1"/>
</file>

<file path=xl/ctrlProps/ctrlProp127.xml><?xml version="1.0" encoding="utf-8"?>
<formControlPr xmlns="http://schemas.microsoft.com/office/spreadsheetml/2009/9/main" objectType="CheckBox" fmlaLink="$BI$48" lockText="1"/>
</file>

<file path=xl/ctrlProps/ctrlProp128.xml><?xml version="1.0" encoding="utf-8"?>
<formControlPr xmlns="http://schemas.microsoft.com/office/spreadsheetml/2009/9/main" objectType="CheckBox" fmlaLink="$BE$48" lockText="1"/>
</file>

<file path=xl/ctrlProps/ctrlProp129.xml><?xml version="1.0" encoding="utf-8"?>
<formControlPr xmlns="http://schemas.microsoft.com/office/spreadsheetml/2009/9/main" objectType="CheckBox" fmlaLink="$BF$48" lockText="1"/>
</file>

<file path=xl/ctrlProps/ctrlProp13.xml><?xml version="1.0" encoding="utf-8"?>
<formControlPr xmlns="http://schemas.microsoft.com/office/spreadsheetml/2009/9/main" objectType="CheckBox" fmlaLink="$BH$33" lockText="1"/>
</file>

<file path=xl/ctrlProps/ctrlProp130.xml><?xml version="1.0" encoding="utf-8"?>
<formControlPr xmlns="http://schemas.microsoft.com/office/spreadsheetml/2009/9/main" objectType="CheckBox" fmlaLink="$BG$48" lockText="1"/>
</file>

<file path=xl/ctrlProps/ctrlProp131.xml><?xml version="1.0" encoding="utf-8"?>
<formControlPr xmlns="http://schemas.microsoft.com/office/spreadsheetml/2009/9/main" objectType="CheckBox" fmlaLink="$BH$48" lockText="1"/>
</file>

<file path=xl/ctrlProps/ctrlProp132.xml><?xml version="1.0" encoding="utf-8"?>
<formControlPr xmlns="http://schemas.microsoft.com/office/spreadsheetml/2009/9/main" objectType="CheckBox" fmlaLink="$BJ$48" lockText="1"/>
</file>

<file path=xl/ctrlProps/ctrlProp133.xml><?xml version="1.0" encoding="utf-8"?>
<formControlPr xmlns="http://schemas.microsoft.com/office/spreadsheetml/2009/9/main" objectType="CheckBox" fmlaLink="$BK$48" lockText="1"/>
</file>

<file path=xl/ctrlProps/ctrlProp134.xml><?xml version="1.0" encoding="utf-8"?>
<formControlPr xmlns="http://schemas.microsoft.com/office/spreadsheetml/2009/9/main" objectType="CheckBox" fmlaLink="$BL$48" lockText="1"/>
</file>

<file path=xl/ctrlProps/ctrlProp135.xml><?xml version="1.0" encoding="utf-8"?>
<formControlPr xmlns="http://schemas.microsoft.com/office/spreadsheetml/2009/9/main" objectType="CheckBox" fmlaLink="$BE$49" lockText="1"/>
</file>

<file path=xl/ctrlProps/ctrlProp136.xml><?xml version="1.0" encoding="utf-8"?>
<formControlPr xmlns="http://schemas.microsoft.com/office/spreadsheetml/2009/9/main" objectType="CheckBox" fmlaLink="$BF$49" lockText="1"/>
</file>

<file path=xl/ctrlProps/ctrlProp137.xml><?xml version="1.0" encoding="utf-8"?>
<formControlPr xmlns="http://schemas.microsoft.com/office/spreadsheetml/2009/9/main" objectType="CheckBox" fmlaLink="$BG$49" lockText="1"/>
</file>

<file path=xl/ctrlProps/ctrlProp138.xml><?xml version="1.0" encoding="utf-8"?>
<formControlPr xmlns="http://schemas.microsoft.com/office/spreadsheetml/2009/9/main" objectType="CheckBox" fmlaLink="$BH$49" lockText="1"/>
</file>

<file path=xl/ctrlProps/ctrlProp139.xml><?xml version="1.0" encoding="utf-8"?>
<formControlPr xmlns="http://schemas.microsoft.com/office/spreadsheetml/2009/9/main" objectType="CheckBox" fmlaLink="$BI$49" lockText="1"/>
</file>

<file path=xl/ctrlProps/ctrlProp14.xml><?xml version="1.0" encoding="utf-8"?>
<formControlPr xmlns="http://schemas.microsoft.com/office/spreadsheetml/2009/9/main" objectType="CheckBox" fmlaLink="$BI$33" lockText="1"/>
</file>

<file path=xl/ctrlProps/ctrlProp140.xml><?xml version="1.0" encoding="utf-8"?>
<formControlPr xmlns="http://schemas.microsoft.com/office/spreadsheetml/2009/9/main" objectType="CheckBox" fmlaLink="$BJ$49" lockText="1"/>
</file>

<file path=xl/ctrlProps/ctrlProp141.xml><?xml version="1.0" encoding="utf-8"?>
<formControlPr xmlns="http://schemas.microsoft.com/office/spreadsheetml/2009/9/main" objectType="CheckBox" fmlaLink="$BK$49" lockText="1"/>
</file>

<file path=xl/ctrlProps/ctrlProp142.xml><?xml version="1.0" encoding="utf-8"?>
<formControlPr xmlns="http://schemas.microsoft.com/office/spreadsheetml/2009/9/main" objectType="CheckBox" fmlaLink="$BL$49" lockText="1"/>
</file>

<file path=xl/ctrlProps/ctrlProp143.xml><?xml version="1.0" encoding="utf-8"?>
<formControlPr xmlns="http://schemas.microsoft.com/office/spreadsheetml/2009/9/main" objectType="CheckBox" fmlaLink="$BE$50" lockText="1"/>
</file>

<file path=xl/ctrlProps/ctrlProp144.xml><?xml version="1.0" encoding="utf-8"?>
<formControlPr xmlns="http://schemas.microsoft.com/office/spreadsheetml/2009/9/main" objectType="CheckBox" fmlaLink="$BF$50" lockText="1"/>
</file>

<file path=xl/ctrlProps/ctrlProp145.xml><?xml version="1.0" encoding="utf-8"?>
<formControlPr xmlns="http://schemas.microsoft.com/office/spreadsheetml/2009/9/main" objectType="CheckBox" fmlaLink="$BG$50" lockText="1"/>
</file>

<file path=xl/ctrlProps/ctrlProp146.xml><?xml version="1.0" encoding="utf-8"?>
<formControlPr xmlns="http://schemas.microsoft.com/office/spreadsheetml/2009/9/main" objectType="CheckBox" fmlaLink="$BH$50" lockText="1"/>
</file>

<file path=xl/ctrlProps/ctrlProp147.xml><?xml version="1.0" encoding="utf-8"?>
<formControlPr xmlns="http://schemas.microsoft.com/office/spreadsheetml/2009/9/main" objectType="CheckBox" fmlaLink="$BI$50" lockText="1"/>
</file>

<file path=xl/ctrlProps/ctrlProp148.xml><?xml version="1.0" encoding="utf-8"?>
<formControlPr xmlns="http://schemas.microsoft.com/office/spreadsheetml/2009/9/main" objectType="CheckBox" fmlaLink="$BJ$50" lockText="1"/>
</file>

<file path=xl/ctrlProps/ctrlProp149.xml><?xml version="1.0" encoding="utf-8"?>
<formControlPr xmlns="http://schemas.microsoft.com/office/spreadsheetml/2009/9/main" objectType="CheckBox" fmlaLink="$BK$50" lockText="1"/>
</file>

<file path=xl/ctrlProps/ctrlProp15.xml><?xml version="1.0" encoding="utf-8"?>
<formControlPr xmlns="http://schemas.microsoft.com/office/spreadsheetml/2009/9/main" objectType="CheckBox" fmlaLink="$BJ$33" lockText="1"/>
</file>

<file path=xl/ctrlProps/ctrlProp150.xml><?xml version="1.0" encoding="utf-8"?>
<formControlPr xmlns="http://schemas.microsoft.com/office/spreadsheetml/2009/9/main" objectType="CheckBox" fmlaLink="$BL$50" lockText="1"/>
</file>

<file path=xl/ctrlProps/ctrlProp151.xml><?xml version="1.0" encoding="utf-8"?>
<formControlPr xmlns="http://schemas.microsoft.com/office/spreadsheetml/2009/9/main" objectType="CheckBox" fmlaLink="$BE$51" lockText="1"/>
</file>

<file path=xl/ctrlProps/ctrlProp152.xml><?xml version="1.0" encoding="utf-8"?>
<formControlPr xmlns="http://schemas.microsoft.com/office/spreadsheetml/2009/9/main" objectType="CheckBox" fmlaLink="$BF$51" lockText="1"/>
</file>

<file path=xl/ctrlProps/ctrlProp153.xml><?xml version="1.0" encoding="utf-8"?>
<formControlPr xmlns="http://schemas.microsoft.com/office/spreadsheetml/2009/9/main" objectType="CheckBox" fmlaLink="$BG$51" lockText="1"/>
</file>

<file path=xl/ctrlProps/ctrlProp154.xml><?xml version="1.0" encoding="utf-8"?>
<formControlPr xmlns="http://schemas.microsoft.com/office/spreadsheetml/2009/9/main" objectType="CheckBox" fmlaLink="$BH$51" lockText="1"/>
</file>

<file path=xl/ctrlProps/ctrlProp155.xml><?xml version="1.0" encoding="utf-8"?>
<formControlPr xmlns="http://schemas.microsoft.com/office/spreadsheetml/2009/9/main" objectType="CheckBox" fmlaLink="$BI$51" lockText="1"/>
</file>

<file path=xl/ctrlProps/ctrlProp156.xml><?xml version="1.0" encoding="utf-8"?>
<formControlPr xmlns="http://schemas.microsoft.com/office/spreadsheetml/2009/9/main" objectType="CheckBox" fmlaLink="$BJ$51" lockText="1"/>
</file>

<file path=xl/ctrlProps/ctrlProp157.xml><?xml version="1.0" encoding="utf-8"?>
<formControlPr xmlns="http://schemas.microsoft.com/office/spreadsheetml/2009/9/main" objectType="CheckBox" fmlaLink="$BK$51" lockText="1"/>
</file>

<file path=xl/ctrlProps/ctrlProp158.xml><?xml version="1.0" encoding="utf-8"?>
<formControlPr xmlns="http://schemas.microsoft.com/office/spreadsheetml/2009/9/main" objectType="CheckBox" fmlaLink="$BL$51" lockText="1"/>
</file>

<file path=xl/ctrlProps/ctrlProp159.xml><?xml version="1.0" encoding="utf-8"?>
<formControlPr xmlns="http://schemas.microsoft.com/office/spreadsheetml/2009/9/main" objectType="CheckBox" fmlaLink="$BE$52" lockText="1"/>
</file>

<file path=xl/ctrlProps/ctrlProp16.xml><?xml version="1.0" encoding="utf-8"?>
<formControlPr xmlns="http://schemas.microsoft.com/office/spreadsheetml/2009/9/main" objectType="CheckBox" fmlaLink="$BK$33" lockText="1"/>
</file>

<file path=xl/ctrlProps/ctrlProp160.xml><?xml version="1.0" encoding="utf-8"?>
<formControlPr xmlns="http://schemas.microsoft.com/office/spreadsheetml/2009/9/main" objectType="CheckBox" fmlaLink="$BF$52" lockText="1"/>
</file>

<file path=xl/ctrlProps/ctrlProp161.xml><?xml version="1.0" encoding="utf-8"?>
<formControlPr xmlns="http://schemas.microsoft.com/office/spreadsheetml/2009/9/main" objectType="CheckBox" fmlaLink="$BG$52" lockText="1"/>
</file>

<file path=xl/ctrlProps/ctrlProp162.xml><?xml version="1.0" encoding="utf-8"?>
<formControlPr xmlns="http://schemas.microsoft.com/office/spreadsheetml/2009/9/main" objectType="CheckBox" fmlaLink="$BH$52" lockText="1"/>
</file>

<file path=xl/ctrlProps/ctrlProp163.xml><?xml version="1.0" encoding="utf-8"?>
<formControlPr xmlns="http://schemas.microsoft.com/office/spreadsheetml/2009/9/main" objectType="CheckBox" fmlaLink="$BI$52" lockText="1"/>
</file>

<file path=xl/ctrlProps/ctrlProp164.xml><?xml version="1.0" encoding="utf-8"?>
<formControlPr xmlns="http://schemas.microsoft.com/office/spreadsheetml/2009/9/main" objectType="CheckBox" fmlaLink="$BJ$52" lockText="1"/>
</file>

<file path=xl/ctrlProps/ctrlProp165.xml><?xml version="1.0" encoding="utf-8"?>
<formControlPr xmlns="http://schemas.microsoft.com/office/spreadsheetml/2009/9/main" objectType="CheckBox" fmlaLink="$BK$52" lockText="1"/>
</file>

<file path=xl/ctrlProps/ctrlProp166.xml><?xml version="1.0" encoding="utf-8"?>
<formControlPr xmlns="http://schemas.microsoft.com/office/spreadsheetml/2009/9/main" objectType="CheckBox" fmlaLink="$BL$52" lockText="1"/>
</file>

<file path=xl/ctrlProps/ctrlProp167.xml><?xml version="1.0" encoding="utf-8"?>
<formControlPr xmlns="http://schemas.microsoft.com/office/spreadsheetml/2009/9/main" objectType="CheckBox" fmlaLink="$BE$53" lockText="1"/>
</file>

<file path=xl/ctrlProps/ctrlProp168.xml><?xml version="1.0" encoding="utf-8"?>
<formControlPr xmlns="http://schemas.microsoft.com/office/spreadsheetml/2009/9/main" objectType="CheckBox" fmlaLink="$BF$53" lockText="1"/>
</file>

<file path=xl/ctrlProps/ctrlProp169.xml><?xml version="1.0" encoding="utf-8"?>
<formControlPr xmlns="http://schemas.microsoft.com/office/spreadsheetml/2009/9/main" objectType="CheckBox" fmlaLink="$BG$53" lockText="1"/>
</file>

<file path=xl/ctrlProps/ctrlProp17.xml><?xml version="1.0" encoding="utf-8"?>
<formControlPr xmlns="http://schemas.microsoft.com/office/spreadsheetml/2009/9/main" objectType="CheckBox" fmlaLink="$BL$36" lockText="1"/>
</file>

<file path=xl/ctrlProps/ctrlProp170.xml><?xml version="1.0" encoding="utf-8"?>
<formControlPr xmlns="http://schemas.microsoft.com/office/spreadsheetml/2009/9/main" objectType="CheckBox" fmlaLink="$BH$53" lockText="1"/>
</file>

<file path=xl/ctrlProps/ctrlProp171.xml><?xml version="1.0" encoding="utf-8"?>
<formControlPr xmlns="http://schemas.microsoft.com/office/spreadsheetml/2009/9/main" objectType="CheckBox" fmlaLink="$BI$53" lockText="1"/>
</file>

<file path=xl/ctrlProps/ctrlProp172.xml><?xml version="1.0" encoding="utf-8"?>
<formControlPr xmlns="http://schemas.microsoft.com/office/spreadsheetml/2009/9/main" objectType="CheckBox" fmlaLink="$BJ$53" lockText="1"/>
</file>

<file path=xl/ctrlProps/ctrlProp173.xml><?xml version="1.0" encoding="utf-8"?>
<formControlPr xmlns="http://schemas.microsoft.com/office/spreadsheetml/2009/9/main" objectType="CheckBox" fmlaLink="$BK$53" lockText="1"/>
</file>

<file path=xl/ctrlProps/ctrlProp174.xml><?xml version="1.0" encoding="utf-8"?>
<formControlPr xmlns="http://schemas.microsoft.com/office/spreadsheetml/2009/9/main" objectType="CheckBox" fmlaLink="$BL$53" lockText="1"/>
</file>

<file path=xl/ctrlProps/ctrlProp175.xml><?xml version="1.0" encoding="utf-8"?>
<formControlPr xmlns="http://schemas.microsoft.com/office/spreadsheetml/2009/9/main" objectType="CheckBox" fmlaLink="$BE$54" lockText="1"/>
</file>

<file path=xl/ctrlProps/ctrlProp176.xml><?xml version="1.0" encoding="utf-8"?>
<formControlPr xmlns="http://schemas.microsoft.com/office/spreadsheetml/2009/9/main" objectType="CheckBox" fmlaLink="$BF$54" lockText="1"/>
</file>

<file path=xl/ctrlProps/ctrlProp177.xml><?xml version="1.0" encoding="utf-8"?>
<formControlPr xmlns="http://schemas.microsoft.com/office/spreadsheetml/2009/9/main" objectType="CheckBox" fmlaLink="$BG$54" lockText="1"/>
</file>

<file path=xl/ctrlProps/ctrlProp178.xml><?xml version="1.0" encoding="utf-8"?>
<formControlPr xmlns="http://schemas.microsoft.com/office/spreadsheetml/2009/9/main" objectType="CheckBox" fmlaLink="$BH$54" lockText="1"/>
</file>

<file path=xl/ctrlProps/ctrlProp179.xml><?xml version="1.0" encoding="utf-8"?>
<formControlPr xmlns="http://schemas.microsoft.com/office/spreadsheetml/2009/9/main" objectType="CheckBox" fmlaLink="$BI$54" lockText="1"/>
</file>

<file path=xl/ctrlProps/ctrlProp18.xml><?xml version="1.0" encoding="utf-8"?>
<formControlPr xmlns="http://schemas.microsoft.com/office/spreadsheetml/2009/9/main" objectType="CheckBox" fmlaLink="$BJ$34" lockText="1"/>
</file>

<file path=xl/ctrlProps/ctrlProp180.xml><?xml version="1.0" encoding="utf-8"?>
<formControlPr xmlns="http://schemas.microsoft.com/office/spreadsheetml/2009/9/main" objectType="CheckBox" fmlaLink="$BJ$54" lockText="1"/>
</file>

<file path=xl/ctrlProps/ctrlProp181.xml><?xml version="1.0" encoding="utf-8"?>
<formControlPr xmlns="http://schemas.microsoft.com/office/spreadsheetml/2009/9/main" objectType="CheckBox" fmlaLink="$BK$54" lockText="1"/>
</file>

<file path=xl/ctrlProps/ctrlProp182.xml><?xml version="1.0" encoding="utf-8"?>
<formControlPr xmlns="http://schemas.microsoft.com/office/spreadsheetml/2009/9/main" objectType="CheckBox" fmlaLink="$BL$54" lockText="1"/>
</file>

<file path=xl/ctrlProps/ctrlProp183.xml><?xml version="1.0" encoding="utf-8"?>
<formControlPr xmlns="http://schemas.microsoft.com/office/spreadsheetml/2009/9/main" objectType="CheckBox" fmlaLink="$BE$55" lockText="1"/>
</file>

<file path=xl/ctrlProps/ctrlProp184.xml><?xml version="1.0" encoding="utf-8"?>
<formControlPr xmlns="http://schemas.microsoft.com/office/spreadsheetml/2009/9/main" objectType="CheckBox" fmlaLink="$BF$55" lockText="1"/>
</file>

<file path=xl/ctrlProps/ctrlProp185.xml><?xml version="1.0" encoding="utf-8"?>
<formControlPr xmlns="http://schemas.microsoft.com/office/spreadsheetml/2009/9/main" objectType="CheckBox" fmlaLink="$BG$55" lockText="1"/>
</file>

<file path=xl/ctrlProps/ctrlProp186.xml><?xml version="1.0" encoding="utf-8"?>
<formControlPr xmlns="http://schemas.microsoft.com/office/spreadsheetml/2009/9/main" objectType="CheckBox" fmlaLink="$BH$55" lockText="1"/>
</file>

<file path=xl/ctrlProps/ctrlProp187.xml><?xml version="1.0" encoding="utf-8"?>
<formControlPr xmlns="http://schemas.microsoft.com/office/spreadsheetml/2009/9/main" objectType="CheckBox" fmlaLink="$BI$55" lockText="1"/>
</file>

<file path=xl/ctrlProps/ctrlProp188.xml><?xml version="1.0" encoding="utf-8"?>
<formControlPr xmlns="http://schemas.microsoft.com/office/spreadsheetml/2009/9/main" objectType="CheckBox" fmlaLink="$BJ$55" lockText="1"/>
</file>

<file path=xl/ctrlProps/ctrlProp189.xml><?xml version="1.0" encoding="utf-8"?>
<formControlPr xmlns="http://schemas.microsoft.com/office/spreadsheetml/2009/9/main" objectType="CheckBox" fmlaLink="$BK$55" lockText="1"/>
</file>

<file path=xl/ctrlProps/ctrlProp19.xml><?xml version="1.0" encoding="utf-8"?>
<formControlPr xmlns="http://schemas.microsoft.com/office/spreadsheetml/2009/9/main" objectType="CheckBox" fmlaLink="$BE$34" lockText="1"/>
</file>

<file path=xl/ctrlProps/ctrlProp190.xml><?xml version="1.0" encoding="utf-8"?>
<formControlPr xmlns="http://schemas.microsoft.com/office/spreadsheetml/2009/9/main" objectType="CheckBox" fmlaLink="$BL$55" lockText="1"/>
</file>

<file path=xl/ctrlProps/ctrlProp191.xml><?xml version="1.0" encoding="utf-8"?>
<formControlPr xmlns="http://schemas.microsoft.com/office/spreadsheetml/2009/9/main" objectType="CheckBox" fmlaLink="$BE$56" lockText="1"/>
</file>

<file path=xl/ctrlProps/ctrlProp192.xml><?xml version="1.0" encoding="utf-8"?>
<formControlPr xmlns="http://schemas.microsoft.com/office/spreadsheetml/2009/9/main" objectType="CheckBox" fmlaLink="$BF$56" lockText="1"/>
</file>

<file path=xl/ctrlProps/ctrlProp193.xml><?xml version="1.0" encoding="utf-8"?>
<formControlPr xmlns="http://schemas.microsoft.com/office/spreadsheetml/2009/9/main" objectType="CheckBox" fmlaLink="$BG$56" lockText="1"/>
</file>

<file path=xl/ctrlProps/ctrlProp194.xml><?xml version="1.0" encoding="utf-8"?>
<formControlPr xmlns="http://schemas.microsoft.com/office/spreadsheetml/2009/9/main" objectType="CheckBox" fmlaLink="$BH$56" lockText="1"/>
</file>

<file path=xl/ctrlProps/ctrlProp195.xml><?xml version="1.0" encoding="utf-8"?>
<formControlPr xmlns="http://schemas.microsoft.com/office/spreadsheetml/2009/9/main" objectType="CheckBox" fmlaLink="$BI$56" lockText="1"/>
</file>

<file path=xl/ctrlProps/ctrlProp196.xml><?xml version="1.0" encoding="utf-8"?>
<formControlPr xmlns="http://schemas.microsoft.com/office/spreadsheetml/2009/9/main" objectType="CheckBox" fmlaLink="$BJ$56" lockText="1"/>
</file>

<file path=xl/ctrlProps/ctrlProp197.xml><?xml version="1.0" encoding="utf-8"?>
<formControlPr xmlns="http://schemas.microsoft.com/office/spreadsheetml/2009/9/main" objectType="CheckBox" fmlaLink="$BK$56" lockText="1"/>
</file>

<file path=xl/ctrlProps/ctrlProp198.xml><?xml version="1.0" encoding="utf-8"?>
<formControlPr xmlns="http://schemas.microsoft.com/office/spreadsheetml/2009/9/main" objectType="CheckBox" fmlaLink="$BL$56" lockText="1"/>
</file>

<file path=xl/ctrlProps/ctrlProp199.xml><?xml version="1.0" encoding="utf-8"?>
<formControlPr xmlns="http://schemas.microsoft.com/office/spreadsheetml/2009/9/main" objectType="CheckBox" fmlaLink="$BE$57" lockText="1"/>
</file>

<file path=xl/ctrlProps/ctrlProp2.xml><?xml version="1.0" encoding="utf-8"?>
<formControlPr xmlns="http://schemas.microsoft.com/office/spreadsheetml/2009/9/main" objectType="Radio" lockText="1"/>
</file>

<file path=xl/ctrlProps/ctrlProp20.xml><?xml version="1.0" encoding="utf-8"?>
<formControlPr xmlns="http://schemas.microsoft.com/office/spreadsheetml/2009/9/main" objectType="CheckBox" fmlaLink="$BF$34" lockText="1"/>
</file>

<file path=xl/ctrlProps/ctrlProp200.xml><?xml version="1.0" encoding="utf-8"?>
<formControlPr xmlns="http://schemas.microsoft.com/office/spreadsheetml/2009/9/main" objectType="CheckBox" fmlaLink="$BF$57" lockText="1"/>
</file>

<file path=xl/ctrlProps/ctrlProp201.xml><?xml version="1.0" encoding="utf-8"?>
<formControlPr xmlns="http://schemas.microsoft.com/office/spreadsheetml/2009/9/main" objectType="CheckBox" fmlaLink="$BG$57" lockText="1"/>
</file>

<file path=xl/ctrlProps/ctrlProp202.xml><?xml version="1.0" encoding="utf-8"?>
<formControlPr xmlns="http://schemas.microsoft.com/office/spreadsheetml/2009/9/main" objectType="CheckBox" fmlaLink="$BH$57" lockText="1"/>
</file>

<file path=xl/ctrlProps/ctrlProp203.xml><?xml version="1.0" encoding="utf-8"?>
<formControlPr xmlns="http://schemas.microsoft.com/office/spreadsheetml/2009/9/main" objectType="CheckBox" fmlaLink="$BI$57" lockText="1"/>
</file>

<file path=xl/ctrlProps/ctrlProp204.xml><?xml version="1.0" encoding="utf-8"?>
<formControlPr xmlns="http://schemas.microsoft.com/office/spreadsheetml/2009/9/main" objectType="CheckBox" fmlaLink="$BJ$57" lockText="1"/>
</file>

<file path=xl/ctrlProps/ctrlProp205.xml><?xml version="1.0" encoding="utf-8"?>
<formControlPr xmlns="http://schemas.microsoft.com/office/spreadsheetml/2009/9/main" objectType="CheckBox" fmlaLink="$BK$57" lockText="1"/>
</file>

<file path=xl/ctrlProps/ctrlProp206.xml><?xml version="1.0" encoding="utf-8"?>
<formControlPr xmlns="http://schemas.microsoft.com/office/spreadsheetml/2009/9/main" objectType="CheckBox" fmlaLink="$BL$57" lockText="1"/>
</file>

<file path=xl/ctrlProps/ctrlProp207.xml><?xml version="1.0" encoding="utf-8"?>
<formControlPr xmlns="http://schemas.microsoft.com/office/spreadsheetml/2009/9/main" objectType="CheckBox" fmlaLink="$BE$58" lockText="1"/>
</file>

<file path=xl/ctrlProps/ctrlProp208.xml><?xml version="1.0" encoding="utf-8"?>
<formControlPr xmlns="http://schemas.microsoft.com/office/spreadsheetml/2009/9/main" objectType="CheckBox" fmlaLink="$BF$58" lockText="1"/>
</file>

<file path=xl/ctrlProps/ctrlProp209.xml><?xml version="1.0" encoding="utf-8"?>
<formControlPr xmlns="http://schemas.microsoft.com/office/spreadsheetml/2009/9/main" objectType="CheckBox" fmlaLink="$BG$58" lockText="1"/>
</file>

<file path=xl/ctrlProps/ctrlProp21.xml><?xml version="1.0" encoding="utf-8"?>
<formControlPr xmlns="http://schemas.microsoft.com/office/spreadsheetml/2009/9/main" objectType="CheckBox" fmlaLink="$BG$34" lockText="1"/>
</file>

<file path=xl/ctrlProps/ctrlProp210.xml><?xml version="1.0" encoding="utf-8"?>
<formControlPr xmlns="http://schemas.microsoft.com/office/spreadsheetml/2009/9/main" objectType="CheckBox" fmlaLink="$BH$58" lockText="1"/>
</file>

<file path=xl/ctrlProps/ctrlProp211.xml><?xml version="1.0" encoding="utf-8"?>
<formControlPr xmlns="http://schemas.microsoft.com/office/spreadsheetml/2009/9/main" objectType="CheckBox" fmlaLink="$BI$58" lockText="1"/>
</file>

<file path=xl/ctrlProps/ctrlProp212.xml><?xml version="1.0" encoding="utf-8"?>
<formControlPr xmlns="http://schemas.microsoft.com/office/spreadsheetml/2009/9/main" objectType="CheckBox" fmlaLink="$BJ$58" lockText="1"/>
</file>

<file path=xl/ctrlProps/ctrlProp213.xml><?xml version="1.0" encoding="utf-8"?>
<formControlPr xmlns="http://schemas.microsoft.com/office/spreadsheetml/2009/9/main" objectType="CheckBox" fmlaLink="$BK$58" lockText="1"/>
</file>

<file path=xl/ctrlProps/ctrlProp214.xml><?xml version="1.0" encoding="utf-8"?>
<formControlPr xmlns="http://schemas.microsoft.com/office/spreadsheetml/2009/9/main" objectType="CheckBox" fmlaLink="$BL$58" lockText="1"/>
</file>

<file path=xl/ctrlProps/ctrlProp215.xml><?xml version="1.0" encoding="utf-8"?>
<formControlPr xmlns="http://schemas.microsoft.com/office/spreadsheetml/2009/9/main" objectType="CheckBox" fmlaLink="$BE$59" lockText="1"/>
</file>

<file path=xl/ctrlProps/ctrlProp216.xml><?xml version="1.0" encoding="utf-8"?>
<formControlPr xmlns="http://schemas.microsoft.com/office/spreadsheetml/2009/9/main" objectType="CheckBox" fmlaLink="$BF$59" lockText="1"/>
</file>

<file path=xl/ctrlProps/ctrlProp217.xml><?xml version="1.0" encoding="utf-8"?>
<formControlPr xmlns="http://schemas.microsoft.com/office/spreadsheetml/2009/9/main" objectType="CheckBox" fmlaLink="$BG$59" lockText="1"/>
</file>

<file path=xl/ctrlProps/ctrlProp218.xml><?xml version="1.0" encoding="utf-8"?>
<formControlPr xmlns="http://schemas.microsoft.com/office/spreadsheetml/2009/9/main" objectType="CheckBox" fmlaLink="$BH$59" lockText="1"/>
</file>

<file path=xl/ctrlProps/ctrlProp219.xml><?xml version="1.0" encoding="utf-8"?>
<formControlPr xmlns="http://schemas.microsoft.com/office/spreadsheetml/2009/9/main" objectType="CheckBox" fmlaLink="$BI$59" lockText="1"/>
</file>

<file path=xl/ctrlProps/ctrlProp22.xml><?xml version="1.0" encoding="utf-8"?>
<formControlPr xmlns="http://schemas.microsoft.com/office/spreadsheetml/2009/9/main" objectType="CheckBox" fmlaLink="$BH$34" lockText="1"/>
</file>

<file path=xl/ctrlProps/ctrlProp220.xml><?xml version="1.0" encoding="utf-8"?>
<formControlPr xmlns="http://schemas.microsoft.com/office/spreadsheetml/2009/9/main" objectType="CheckBox" fmlaLink="$BJ$59" lockText="1"/>
</file>

<file path=xl/ctrlProps/ctrlProp221.xml><?xml version="1.0" encoding="utf-8"?>
<formControlPr xmlns="http://schemas.microsoft.com/office/spreadsheetml/2009/9/main" objectType="CheckBox" fmlaLink="$BK$59" lockText="1"/>
</file>

<file path=xl/ctrlProps/ctrlProp222.xml><?xml version="1.0" encoding="utf-8"?>
<formControlPr xmlns="http://schemas.microsoft.com/office/spreadsheetml/2009/9/main" objectType="CheckBox" fmlaLink="$BL$59" lockText="1"/>
</file>

<file path=xl/ctrlProps/ctrlProp223.xml><?xml version="1.0" encoding="utf-8"?>
<formControlPr xmlns="http://schemas.microsoft.com/office/spreadsheetml/2009/9/main" objectType="CheckBox" fmlaLink="$BE$60" lockText="1"/>
</file>

<file path=xl/ctrlProps/ctrlProp224.xml><?xml version="1.0" encoding="utf-8"?>
<formControlPr xmlns="http://schemas.microsoft.com/office/spreadsheetml/2009/9/main" objectType="CheckBox" fmlaLink="$BF$60" lockText="1"/>
</file>

<file path=xl/ctrlProps/ctrlProp225.xml><?xml version="1.0" encoding="utf-8"?>
<formControlPr xmlns="http://schemas.microsoft.com/office/spreadsheetml/2009/9/main" objectType="CheckBox" fmlaLink="$BG$60" lockText="1"/>
</file>

<file path=xl/ctrlProps/ctrlProp226.xml><?xml version="1.0" encoding="utf-8"?>
<formControlPr xmlns="http://schemas.microsoft.com/office/spreadsheetml/2009/9/main" objectType="CheckBox" fmlaLink="$BH$60" lockText="1"/>
</file>

<file path=xl/ctrlProps/ctrlProp227.xml><?xml version="1.0" encoding="utf-8"?>
<formControlPr xmlns="http://schemas.microsoft.com/office/spreadsheetml/2009/9/main" objectType="CheckBox" fmlaLink="$BI$60" lockText="1"/>
</file>

<file path=xl/ctrlProps/ctrlProp228.xml><?xml version="1.0" encoding="utf-8"?>
<formControlPr xmlns="http://schemas.microsoft.com/office/spreadsheetml/2009/9/main" objectType="CheckBox" fmlaLink="$BJ$60" lockText="1"/>
</file>

<file path=xl/ctrlProps/ctrlProp229.xml><?xml version="1.0" encoding="utf-8"?>
<formControlPr xmlns="http://schemas.microsoft.com/office/spreadsheetml/2009/9/main" objectType="CheckBox" fmlaLink="$BK$60" lockText="1"/>
</file>

<file path=xl/ctrlProps/ctrlProp23.xml><?xml version="1.0" encoding="utf-8"?>
<formControlPr xmlns="http://schemas.microsoft.com/office/spreadsheetml/2009/9/main" objectType="CheckBox" fmlaLink="$BI$34" lockText="1"/>
</file>

<file path=xl/ctrlProps/ctrlProp230.xml><?xml version="1.0" encoding="utf-8"?>
<formControlPr xmlns="http://schemas.microsoft.com/office/spreadsheetml/2009/9/main" objectType="CheckBox" fmlaLink="$BL$60" lockText="1"/>
</file>

<file path=xl/ctrlProps/ctrlProp231.xml><?xml version="1.0" encoding="utf-8"?>
<formControlPr xmlns="http://schemas.microsoft.com/office/spreadsheetml/2009/9/main" objectType="CheckBox" fmlaLink="$BE$61" lockText="1"/>
</file>

<file path=xl/ctrlProps/ctrlProp232.xml><?xml version="1.0" encoding="utf-8"?>
<formControlPr xmlns="http://schemas.microsoft.com/office/spreadsheetml/2009/9/main" objectType="CheckBox" fmlaLink="$BF$61" lockText="1"/>
</file>

<file path=xl/ctrlProps/ctrlProp233.xml><?xml version="1.0" encoding="utf-8"?>
<formControlPr xmlns="http://schemas.microsoft.com/office/spreadsheetml/2009/9/main" objectType="CheckBox" fmlaLink="$BG$61" lockText="1"/>
</file>

<file path=xl/ctrlProps/ctrlProp234.xml><?xml version="1.0" encoding="utf-8"?>
<formControlPr xmlns="http://schemas.microsoft.com/office/spreadsheetml/2009/9/main" objectType="CheckBox" fmlaLink="$BH$61" lockText="1"/>
</file>

<file path=xl/ctrlProps/ctrlProp235.xml><?xml version="1.0" encoding="utf-8"?>
<formControlPr xmlns="http://schemas.microsoft.com/office/spreadsheetml/2009/9/main" objectType="CheckBox" fmlaLink="$BI$61" lockText="1"/>
</file>

<file path=xl/ctrlProps/ctrlProp236.xml><?xml version="1.0" encoding="utf-8"?>
<formControlPr xmlns="http://schemas.microsoft.com/office/spreadsheetml/2009/9/main" objectType="CheckBox" fmlaLink="$BJ$61" lockText="1"/>
</file>

<file path=xl/ctrlProps/ctrlProp237.xml><?xml version="1.0" encoding="utf-8"?>
<formControlPr xmlns="http://schemas.microsoft.com/office/spreadsheetml/2009/9/main" objectType="CheckBox" fmlaLink="$BK$61" lockText="1"/>
</file>

<file path=xl/ctrlProps/ctrlProp238.xml><?xml version="1.0" encoding="utf-8"?>
<formControlPr xmlns="http://schemas.microsoft.com/office/spreadsheetml/2009/9/main" objectType="CheckBox" fmlaLink="$BL$61" lockText="1"/>
</file>

<file path=xl/ctrlProps/ctrlProp239.xml><?xml version="1.0" encoding="utf-8"?>
<formControlPr xmlns="http://schemas.microsoft.com/office/spreadsheetml/2009/9/main" objectType="CheckBox" fmlaLink="$BE$62" lockText="1"/>
</file>

<file path=xl/ctrlProps/ctrlProp24.xml><?xml version="1.0" encoding="utf-8"?>
<formControlPr xmlns="http://schemas.microsoft.com/office/spreadsheetml/2009/9/main" objectType="CheckBox" fmlaLink="$BK$34" lockText="1"/>
</file>

<file path=xl/ctrlProps/ctrlProp240.xml><?xml version="1.0" encoding="utf-8"?>
<formControlPr xmlns="http://schemas.microsoft.com/office/spreadsheetml/2009/9/main" objectType="CheckBox" fmlaLink="$BF$62" lockText="1"/>
</file>

<file path=xl/ctrlProps/ctrlProp241.xml><?xml version="1.0" encoding="utf-8"?>
<formControlPr xmlns="http://schemas.microsoft.com/office/spreadsheetml/2009/9/main" objectType="CheckBox" fmlaLink="$BG$62" lockText="1"/>
</file>

<file path=xl/ctrlProps/ctrlProp242.xml><?xml version="1.0" encoding="utf-8"?>
<formControlPr xmlns="http://schemas.microsoft.com/office/spreadsheetml/2009/9/main" objectType="CheckBox" fmlaLink="$BH$62" lockText="1"/>
</file>

<file path=xl/ctrlProps/ctrlProp243.xml><?xml version="1.0" encoding="utf-8"?>
<formControlPr xmlns="http://schemas.microsoft.com/office/spreadsheetml/2009/9/main" objectType="CheckBox" fmlaLink="$BI$62" lockText="1"/>
</file>

<file path=xl/ctrlProps/ctrlProp244.xml><?xml version="1.0" encoding="utf-8"?>
<formControlPr xmlns="http://schemas.microsoft.com/office/spreadsheetml/2009/9/main" objectType="CheckBox" fmlaLink="$BJ$62" lockText="1"/>
</file>

<file path=xl/ctrlProps/ctrlProp245.xml><?xml version="1.0" encoding="utf-8"?>
<formControlPr xmlns="http://schemas.microsoft.com/office/spreadsheetml/2009/9/main" objectType="CheckBox" fmlaLink="$BK$62" lockText="1"/>
</file>

<file path=xl/ctrlProps/ctrlProp246.xml><?xml version="1.0" encoding="utf-8"?>
<formControlPr xmlns="http://schemas.microsoft.com/office/spreadsheetml/2009/9/main" objectType="CheckBox" fmlaLink="$BL$62" lockText="1"/>
</file>

<file path=xl/ctrlProps/ctrlProp247.xml><?xml version="1.0" encoding="utf-8"?>
<formControlPr xmlns="http://schemas.microsoft.com/office/spreadsheetml/2009/9/main" objectType="CheckBox" fmlaLink="$BE$63" lockText="1"/>
</file>

<file path=xl/ctrlProps/ctrlProp248.xml><?xml version="1.0" encoding="utf-8"?>
<formControlPr xmlns="http://schemas.microsoft.com/office/spreadsheetml/2009/9/main" objectType="CheckBox" fmlaLink="$BF$63" lockText="1"/>
</file>

<file path=xl/ctrlProps/ctrlProp249.xml><?xml version="1.0" encoding="utf-8"?>
<formControlPr xmlns="http://schemas.microsoft.com/office/spreadsheetml/2009/9/main" objectType="CheckBox" fmlaLink="$BG$63" lockText="1"/>
</file>

<file path=xl/ctrlProps/ctrlProp25.xml><?xml version="1.0" encoding="utf-8"?>
<formControlPr xmlns="http://schemas.microsoft.com/office/spreadsheetml/2009/9/main" objectType="CheckBox" fmlaLink="$BL$37" lockText="1"/>
</file>

<file path=xl/ctrlProps/ctrlProp250.xml><?xml version="1.0" encoding="utf-8"?>
<formControlPr xmlns="http://schemas.microsoft.com/office/spreadsheetml/2009/9/main" objectType="CheckBox" fmlaLink="$BH$63" lockText="1"/>
</file>

<file path=xl/ctrlProps/ctrlProp251.xml><?xml version="1.0" encoding="utf-8"?>
<formControlPr xmlns="http://schemas.microsoft.com/office/spreadsheetml/2009/9/main" objectType="CheckBox" fmlaLink="$BI$63" lockText="1"/>
</file>

<file path=xl/ctrlProps/ctrlProp252.xml><?xml version="1.0" encoding="utf-8"?>
<formControlPr xmlns="http://schemas.microsoft.com/office/spreadsheetml/2009/9/main" objectType="CheckBox" fmlaLink="$BJ$63" lockText="1"/>
</file>

<file path=xl/ctrlProps/ctrlProp253.xml><?xml version="1.0" encoding="utf-8"?>
<formControlPr xmlns="http://schemas.microsoft.com/office/spreadsheetml/2009/9/main" objectType="CheckBox" fmlaLink="$BK$63" lockText="1"/>
</file>

<file path=xl/ctrlProps/ctrlProp254.xml><?xml version="1.0" encoding="utf-8"?>
<formControlPr xmlns="http://schemas.microsoft.com/office/spreadsheetml/2009/9/main" objectType="CheckBox" fmlaLink="$BL$63" lockText="1"/>
</file>

<file path=xl/ctrlProps/ctrlProp255.xml><?xml version="1.0" encoding="utf-8"?>
<formControlPr xmlns="http://schemas.microsoft.com/office/spreadsheetml/2009/9/main" objectType="CheckBox" checked="Checked" fmlaLink="$BE$15" lockText="1"/>
</file>

<file path=xl/ctrlProps/ctrlProp256.xml><?xml version="1.0" encoding="utf-8"?>
<formControlPr xmlns="http://schemas.microsoft.com/office/spreadsheetml/2009/9/main" objectType="CheckBox" fmlaLink="$BF$15" lockText="1"/>
</file>

<file path=xl/ctrlProps/ctrlProp257.xml><?xml version="1.0" encoding="utf-8"?>
<formControlPr xmlns="http://schemas.microsoft.com/office/spreadsheetml/2009/9/main" objectType="CheckBox" fmlaLink="$BG$15" lockText="1"/>
</file>

<file path=xl/ctrlProps/ctrlProp258.xml><?xml version="1.0" encoding="utf-8"?>
<formControlPr xmlns="http://schemas.microsoft.com/office/spreadsheetml/2009/9/main" objectType="CheckBox" fmlaLink="$BH$15" lockText="1"/>
</file>

<file path=xl/ctrlProps/ctrlProp259.xml><?xml version="1.0" encoding="utf-8"?>
<formControlPr xmlns="http://schemas.microsoft.com/office/spreadsheetml/2009/9/main" objectType="CheckBox" fmlaLink="$BI$15" lockText="1"/>
</file>

<file path=xl/ctrlProps/ctrlProp26.xml><?xml version="1.0" encoding="utf-8"?>
<formControlPr xmlns="http://schemas.microsoft.com/office/spreadsheetml/2009/9/main" objectType="CheckBox" fmlaLink="$BE$35" lockText="1"/>
</file>

<file path=xl/ctrlProps/ctrlProp260.xml><?xml version="1.0" encoding="utf-8"?>
<formControlPr xmlns="http://schemas.microsoft.com/office/spreadsheetml/2009/9/main" objectType="CheckBox" fmlaLink="$BJ$15" lockText="1"/>
</file>

<file path=xl/ctrlProps/ctrlProp261.xml><?xml version="1.0" encoding="utf-8"?>
<formControlPr xmlns="http://schemas.microsoft.com/office/spreadsheetml/2009/9/main" objectType="CheckBox" fmlaLink="$BK$15" lockText="1"/>
</file>

<file path=xl/ctrlProps/ctrlProp262.xml><?xml version="1.0" encoding="utf-8"?>
<formControlPr xmlns="http://schemas.microsoft.com/office/spreadsheetml/2009/9/main" objectType="CheckBox" fmlaLink="$BL$15" lockText="1"/>
</file>

<file path=xl/ctrlProps/ctrlProp263.xml><?xml version="1.0" encoding="utf-8"?>
<formControlPr xmlns="http://schemas.microsoft.com/office/spreadsheetml/2009/9/main" objectType="CheckBox" checked="Checked" fmlaLink="$BE$16" lockText="1"/>
</file>

<file path=xl/ctrlProps/ctrlProp264.xml><?xml version="1.0" encoding="utf-8"?>
<formControlPr xmlns="http://schemas.microsoft.com/office/spreadsheetml/2009/9/main" objectType="CheckBox" fmlaLink="$BF$16" lockText="1"/>
</file>

<file path=xl/ctrlProps/ctrlProp265.xml><?xml version="1.0" encoding="utf-8"?>
<formControlPr xmlns="http://schemas.microsoft.com/office/spreadsheetml/2009/9/main" objectType="CheckBox" fmlaLink="$BG$16" lockText="1"/>
</file>

<file path=xl/ctrlProps/ctrlProp266.xml><?xml version="1.0" encoding="utf-8"?>
<formControlPr xmlns="http://schemas.microsoft.com/office/spreadsheetml/2009/9/main" objectType="CheckBox" fmlaLink="$BH$16" lockText="1"/>
</file>

<file path=xl/ctrlProps/ctrlProp267.xml><?xml version="1.0" encoding="utf-8"?>
<formControlPr xmlns="http://schemas.microsoft.com/office/spreadsheetml/2009/9/main" objectType="CheckBox" fmlaLink="$BI$16" lockText="1"/>
</file>

<file path=xl/ctrlProps/ctrlProp268.xml><?xml version="1.0" encoding="utf-8"?>
<formControlPr xmlns="http://schemas.microsoft.com/office/spreadsheetml/2009/9/main" objectType="CheckBox" fmlaLink="$BJ$16" lockText="1"/>
</file>

<file path=xl/ctrlProps/ctrlProp269.xml><?xml version="1.0" encoding="utf-8"?>
<formControlPr xmlns="http://schemas.microsoft.com/office/spreadsheetml/2009/9/main" objectType="CheckBox" fmlaLink="$BK$16" lockText="1"/>
</file>

<file path=xl/ctrlProps/ctrlProp27.xml><?xml version="1.0" encoding="utf-8"?>
<formControlPr xmlns="http://schemas.microsoft.com/office/spreadsheetml/2009/9/main" objectType="CheckBox" fmlaLink="$BF$35" lockText="1"/>
</file>

<file path=xl/ctrlProps/ctrlProp270.xml><?xml version="1.0" encoding="utf-8"?>
<formControlPr xmlns="http://schemas.microsoft.com/office/spreadsheetml/2009/9/main" objectType="CheckBox" fmlaLink="$BL$16" lockText="1"/>
</file>

<file path=xl/ctrlProps/ctrlProp271.xml><?xml version="1.0" encoding="utf-8"?>
<formControlPr xmlns="http://schemas.microsoft.com/office/spreadsheetml/2009/9/main" objectType="CheckBox" checked="Checked" fmlaLink="$BE$17" lockText="1"/>
</file>

<file path=xl/ctrlProps/ctrlProp272.xml><?xml version="1.0" encoding="utf-8"?>
<formControlPr xmlns="http://schemas.microsoft.com/office/spreadsheetml/2009/9/main" objectType="CheckBox" fmlaLink="$BF$17" lockText="1"/>
</file>

<file path=xl/ctrlProps/ctrlProp273.xml><?xml version="1.0" encoding="utf-8"?>
<formControlPr xmlns="http://schemas.microsoft.com/office/spreadsheetml/2009/9/main" objectType="CheckBox" fmlaLink="$BG$17" lockText="1"/>
</file>

<file path=xl/ctrlProps/ctrlProp274.xml><?xml version="1.0" encoding="utf-8"?>
<formControlPr xmlns="http://schemas.microsoft.com/office/spreadsheetml/2009/9/main" objectType="CheckBox" fmlaLink="$BH$17" lockText="1"/>
</file>

<file path=xl/ctrlProps/ctrlProp275.xml><?xml version="1.0" encoding="utf-8"?>
<formControlPr xmlns="http://schemas.microsoft.com/office/spreadsheetml/2009/9/main" objectType="CheckBox" fmlaLink="$BI$17" lockText="1"/>
</file>

<file path=xl/ctrlProps/ctrlProp276.xml><?xml version="1.0" encoding="utf-8"?>
<formControlPr xmlns="http://schemas.microsoft.com/office/spreadsheetml/2009/9/main" objectType="CheckBox" fmlaLink="$BJ$17" lockText="1"/>
</file>

<file path=xl/ctrlProps/ctrlProp277.xml><?xml version="1.0" encoding="utf-8"?>
<formControlPr xmlns="http://schemas.microsoft.com/office/spreadsheetml/2009/9/main" objectType="CheckBox" fmlaLink="$BK$17" lockText="1"/>
</file>

<file path=xl/ctrlProps/ctrlProp278.xml><?xml version="1.0" encoding="utf-8"?>
<formControlPr xmlns="http://schemas.microsoft.com/office/spreadsheetml/2009/9/main" objectType="CheckBox" fmlaLink="$BL$17" lockText="1"/>
</file>

<file path=xl/ctrlProps/ctrlProp279.xml><?xml version="1.0" encoding="utf-8"?>
<formControlPr xmlns="http://schemas.microsoft.com/office/spreadsheetml/2009/9/main" objectType="CheckBox" checked="Checked" fmlaLink="$BE$18" lockText="1"/>
</file>

<file path=xl/ctrlProps/ctrlProp28.xml><?xml version="1.0" encoding="utf-8"?>
<formControlPr xmlns="http://schemas.microsoft.com/office/spreadsheetml/2009/9/main" objectType="CheckBox" fmlaLink="$BG$35" lockText="1"/>
</file>

<file path=xl/ctrlProps/ctrlProp280.xml><?xml version="1.0" encoding="utf-8"?>
<formControlPr xmlns="http://schemas.microsoft.com/office/spreadsheetml/2009/9/main" objectType="CheckBox" fmlaLink="$BF$18" lockText="1"/>
</file>

<file path=xl/ctrlProps/ctrlProp281.xml><?xml version="1.0" encoding="utf-8"?>
<formControlPr xmlns="http://schemas.microsoft.com/office/spreadsheetml/2009/9/main" objectType="CheckBox" fmlaLink="$BG$18" lockText="1"/>
</file>

<file path=xl/ctrlProps/ctrlProp282.xml><?xml version="1.0" encoding="utf-8"?>
<formControlPr xmlns="http://schemas.microsoft.com/office/spreadsheetml/2009/9/main" objectType="CheckBox" fmlaLink="$BH$18" lockText="1"/>
</file>

<file path=xl/ctrlProps/ctrlProp283.xml><?xml version="1.0" encoding="utf-8"?>
<formControlPr xmlns="http://schemas.microsoft.com/office/spreadsheetml/2009/9/main" objectType="CheckBox" fmlaLink="$BI$18" lockText="1"/>
</file>

<file path=xl/ctrlProps/ctrlProp284.xml><?xml version="1.0" encoding="utf-8"?>
<formControlPr xmlns="http://schemas.microsoft.com/office/spreadsheetml/2009/9/main" objectType="CheckBox" fmlaLink="$BJ$18" lockText="1"/>
</file>

<file path=xl/ctrlProps/ctrlProp285.xml><?xml version="1.0" encoding="utf-8"?>
<formControlPr xmlns="http://schemas.microsoft.com/office/spreadsheetml/2009/9/main" objectType="CheckBox" fmlaLink="$BK$18" lockText="1"/>
</file>

<file path=xl/ctrlProps/ctrlProp286.xml><?xml version="1.0" encoding="utf-8"?>
<formControlPr xmlns="http://schemas.microsoft.com/office/spreadsheetml/2009/9/main" objectType="CheckBox" fmlaLink="$BL$18" lockText="1"/>
</file>

<file path=xl/ctrlProps/ctrlProp287.xml><?xml version="1.0" encoding="utf-8"?>
<formControlPr xmlns="http://schemas.microsoft.com/office/spreadsheetml/2009/9/main" objectType="CheckBox" checked="Checked" fmlaLink="$BE$19" lockText="1"/>
</file>

<file path=xl/ctrlProps/ctrlProp288.xml><?xml version="1.0" encoding="utf-8"?>
<formControlPr xmlns="http://schemas.microsoft.com/office/spreadsheetml/2009/9/main" objectType="CheckBox" fmlaLink="$BF$19" lockText="1"/>
</file>

<file path=xl/ctrlProps/ctrlProp289.xml><?xml version="1.0" encoding="utf-8"?>
<formControlPr xmlns="http://schemas.microsoft.com/office/spreadsheetml/2009/9/main" objectType="CheckBox" fmlaLink="$BG$19" lockText="1"/>
</file>

<file path=xl/ctrlProps/ctrlProp29.xml><?xml version="1.0" encoding="utf-8"?>
<formControlPr xmlns="http://schemas.microsoft.com/office/spreadsheetml/2009/9/main" objectType="CheckBox" fmlaLink="$BH$35" lockText="1"/>
</file>

<file path=xl/ctrlProps/ctrlProp290.xml><?xml version="1.0" encoding="utf-8"?>
<formControlPr xmlns="http://schemas.microsoft.com/office/spreadsheetml/2009/9/main" objectType="CheckBox" fmlaLink="$BH$19" lockText="1"/>
</file>

<file path=xl/ctrlProps/ctrlProp291.xml><?xml version="1.0" encoding="utf-8"?>
<formControlPr xmlns="http://schemas.microsoft.com/office/spreadsheetml/2009/9/main" objectType="CheckBox" fmlaLink="$BI$19" lockText="1"/>
</file>

<file path=xl/ctrlProps/ctrlProp292.xml><?xml version="1.0" encoding="utf-8"?>
<formControlPr xmlns="http://schemas.microsoft.com/office/spreadsheetml/2009/9/main" objectType="CheckBox" fmlaLink="$BJ$19" lockText="1"/>
</file>

<file path=xl/ctrlProps/ctrlProp293.xml><?xml version="1.0" encoding="utf-8"?>
<formControlPr xmlns="http://schemas.microsoft.com/office/spreadsheetml/2009/9/main" objectType="CheckBox" fmlaLink="$BK$19" lockText="1"/>
</file>

<file path=xl/ctrlProps/ctrlProp294.xml><?xml version="1.0" encoding="utf-8"?>
<formControlPr xmlns="http://schemas.microsoft.com/office/spreadsheetml/2009/9/main" objectType="CheckBox" fmlaLink="$BL$19" lockText="1"/>
</file>

<file path=xl/ctrlProps/ctrlProp295.xml><?xml version="1.0" encoding="utf-8"?>
<formControlPr xmlns="http://schemas.microsoft.com/office/spreadsheetml/2009/9/main" objectType="CheckBox" checked="Checked" fmlaLink="$BE$20" lockText="1"/>
</file>

<file path=xl/ctrlProps/ctrlProp296.xml><?xml version="1.0" encoding="utf-8"?>
<formControlPr xmlns="http://schemas.microsoft.com/office/spreadsheetml/2009/9/main" objectType="CheckBox" fmlaLink="$BF$20" lockText="1"/>
</file>

<file path=xl/ctrlProps/ctrlProp297.xml><?xml version="1.0" encoding="utf-8"?>
<formControlPr xmlns="http://schemas.microsoft.com/office/spreadsheetml/2009/9/main" objectType="CheckBox" fmlaLink="$BG$20" lockText="1"/>
</file>

<file path=xl/ctrlProps/ctrlProp298.xml><?xml version="1.0" encoding="utf-8"?>
<formControlPr xmlns="http://schemas.microsoft.com/office/spreadsheetml/2009/9/main" objectType="CheckBox" fmlaLink="$BH$20" lockText="1"/>
</file>

<file path=xl/ctrlProps/ctrlProp299.xml><?xml version="1.0" encoding="utf-8"?>
<formControlPr xmlns="http://schemas.microsoft.com/office/spreadsheetml/2009/9/main" objectType="CheckBox" fmlaLink="$BI$20" lockText="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CheckBox" fmlaLink="$BI$35" lockText="1"/>
</file>

<file path=xl/ctrlProps/ctrlProp300.xml><?xml version="1.0" encoding="utf-8"?>
<formControlPr xmlns="http://schemas.microsoft.com/office/spreadsheetml/2009/9/main" objectType="CheckBox" fmlaLink="$BJ$20" lockText="1"/>
</file>

<file path=xl/ctrlProps/ctrlProp301.xml><?xml version="1.0" encoding="utf-8"?>
<formControlPr xmlns="http://schemas.microsoft.com/office/spreadsheetml/2009/9/main" objectType="CheckBox" fmlaLink="$BK$20" lockText="1"/>
</file>

<file path=xl/ctrlProps/ctrlProp302.xml><?xml version="1.0" encoding="utf-8"?>
<formControlPr xmlns="http://schemas.microsoft.com/office/spreadsheetml/2009/9/main" objectType="CheckBox" fmlaLink="$BL$20" lockText="1"/>
</file>

<file path=xl/ctrlProps/ctrlProp303.xml><?xml version="1.0" encoding="utf-8"?>
<formControlPr xmlns="http://schemas.microsoft.com/office/spreadsheetml/2009/9/main" objectType="CheckBox" checked="Checked" fmlaLink="$BE$21" lockText="1"/>
</file>

<file path=xl/ctrlProps/ctrlProp304.xml><?xml version="1.0" encoding="utf-8"?>
<formControlPr xmlns="http://schemas.microsoft.com/office/spreadsheetml/2009/9/main" objectType="CheckBox" fmlaLink="$BF$21" lockText="1"/>
</file>

<file path=xl/ctrlProps/ctrlProp305.xml><?xml version="1.0" encoding="utf-8"?>
<formControlPr xmlns="http://schemas.microsoft.com/office/spreadsheetml/2009/9/main" objectType="CheckBox" fmlaLink="$BG$21" lockText="1"/>
</file>

<file path=xl/ctrlProps/ctrlProp306.xml><?xml version="1.0" encoding="utf-8"?>
<formControlPr xmlns="http://schemas.microsoft.com/office/spreadsheetml/2009/9/main" objectType="CheckBox" fmlaLink="$BH$21" lockText="1"/>
</file>

<file path=xl/ctrlProps/ctrlProp307.xml><?xml version="1.0" encoding="utf-8"?>
<formControlPr xmlns="http://schemas.microsoft.com/office/spreadsheetml/2009/9/main" objectType="CheckBox" fmlaLink="$BI$21" lockText="1"/>
</file>

<file path=xl/ctrlProps/ctrlProp308.xml><?xml version="1.0" encoding="utf-8"?>
<formControlPr xmlns="http://schemas.microsoft.com/office/spreadsheetml/2009/9/main" objectType="CheckBox" fmlaLink="$BJ$21" lockText="1"/>
</file>

<file path=xl/ctrlProps/ctrlProp309.xml><?xml version="1.0" encoding="utf-8"?>
<formControlPr xmlns="http://schemas.microsoft.com/office/spreadsheetml/2009/9/main" objectType="CheckBox" fmlaLink="$BK$21" lockText="1"/>
</file>

<file path=xl/ctrlProps/ctrlProp31.xml><?xml version="1.0" encoding="utf-8"?>
<formControlPr xmlns="http://schemas.microsoft.com/office/spreadsheetml/2009/9/main" objectType="CheckBox" fmlaLink="$BJ$35" lockText="1"/>
</file>

<file path=xl/ctrlProps/ctrlProp310.xml><?xml version="1.0" encoding="utf-8"?>
<formControlPr xmlns="http://schemas.microsoft.com/office/spreadsheetml/2009/9/main" objectType="CheckBox" fmlaLink="$BL$21" lockText="1"/>
</file>

<file path=xl/ctrlProps/ctrlProp311.xml><?xml version="1.0" encoding="utf-8"?>
<formControlPr xmlns="http://schemas.microsoft.com/office/spreadsheetml/2009/9/main" objectType="CheckBox" checked="Checked" fmlaLink="$BE$22" lockText="1"/>
</file>

<file path=xl/ctrlProps/ctrlProp312.xml><?xml version="1.0" encoding="utf-8"?>
<formControlPr xmlns="http://schemas.microsoft.com/office/spreadsheetml/2009/9/main" objectType="CheckBox" fmlaLink="$BF$22" lockText="1"/>
</file>

<file path=xl/ctrlProps/ctrlProp313.xml><?xml version="1.0" encoding="utf-8"?>
<formControlPr xmlns="http://schemas.microsoft.com/office/spreadsheetml/2009/9/main" objectType="CheckBox" fmlaLink="$BG$22" lockText="1"/>
</file>

<file path=xl/ctrlProps/ctrlProp314.xml><?xml version="1.0" encoding="utf-8"?>
<formControlPr xmlns="http://schemas.microsoft.com/office/spreadsheetml/2009/9/main" objectType="CheckBox" fmlaLink="$BH$22" lockText="1"/>
</file>

<file path=xl/ctrlProps/ctrlProp315.xml><?xml version="1.0" encoding="utf-8"?>
<formControlPr xmlns="http://schemas.microsoft.com/office/spreadsheetml/2009/9/main" objectType="CheckBox" fmlaLink="$BI$22" lockText="1"/>
</file>

<file path=xl/ctrlProps/ctrlProp316.xml><?xml version="1.0" encoding="utf-8"?>
<formControlPr xmlns="http://schemas.microsoft.com/office/spreadsheetml/2009/9/main" objectType="CheckBox" fmlaLink="$BJ$22" lockText="1"/>
</file>

<file path=xl/ctrlProps/ctrlProp317.xml><?xml version="1.0" encoding="utf-8"?>
<formControlPr xmlns="http://schemas.microsoft.com/office/spreadsheetml/2009/9/main" objectType="CheckBox" fmlaLink="$BK$22" lockText="1"/>
</file>

<file path=xl/ctrlProps/ctrlProp318.xml><?xml version="1.0" encoding="utf-8"?>
<formControlPr xmlns="http://schemas.microsoft.com/office/spreadsheetml/2009/9/main" objectType="CheckBox" fmlaLink="$BL$22" lockText="1"/>
</file>

<file path=xl/ctrlProps/ctrlProp319.xml><?xml version="1.0" encoding="utf-8"?>
<formControlPr xmlns="http://schemas.microsoft.com/office/spreadsheetml/2009/9/main" objectType="CheckBox" checked="Checked" fmlaLink="$BE$23" lockText="1"/>
</file>

<file path=xl/ctrlProps/ctrlProp32.xml><?xml version="1.0" encoding="utf-8"?>
<formControlPr xmlns="http://schemas.microsoft.com/office/spreadsheetml/2009/9/main" objectType="CheckBox" fmlaLink="$BK$35" lockText="1"/>
</file>

<file path=xl/ctrlProps/ctrlProp320.xml><?xml version="1.0" encoding="utf-8"?>
<formControlPr xmlns="http://schemas.microsoft.com/office/spreadsheetml/2009/9/main" objectType="CheckBox" fmlaLink="$BF$23" lockText="1"/>
</file>

<file path=xl/ctrlProps/ctrlProp321.xml><?xml version="1.0" encoding="utf-8"?>
<formControlPr xmlns="http://schemas.microsoft.com/office/spreadsheetml/2009/9/main" objectType="CheckBox" fmlaLink="$BG$23" lockText="1"/>
</file>

<file path=xl/ctrlProps/ctrlProp322.xml><?xml version="1.0" encoding="utf-8"?>
<formControlPr xmlns="http://schemas.microsoft.com/office/spreadsheetml/2009/9/main" objectType="CheckBox" fmlaLink="$BH$23" lockText="1"/>
</file>

<file path=xl/ctrlProps/ctrlProp323.xml><?xml version="1.0" encoding="utf-8"?>
<formControlPr xmlns="http://schemas.microsoft.com/office/spreadsheetml/2009/9/main" objectType="CheckBox" fmlaLink="$BI$23" lockText="1"/>
</file>

<file path=xl/ctrlProps/ctrlProp324.xml><?xml version="1.0" encoding="utf-8"?>
<formControlPr xmlns="http://schemas.microsoft.com/office/spreadsheetml/2009/9/main" objectType="CheckBox" fmlaLink="$BJ$23" lockText="1"/>
</file>

<file path=xl/ctrlProps/ctrlProp325.xml><?xml version="1.0" encoding="utf-8"?>
<formControlPr xmlns="http://schemas.microsoft.com/office/spreadsheetml/2009/9/main" objectType="CheckBox" fmlaLink="$BK$23" lockText="1"/>
</file>

<file path=xl/ctrlProps/ctrlProp326.xml><?xml version="1.0" encoding="utf-8"?>
<formControlPr xmlns="http://schemas.microsoft.com/office/spreadsheetml/2009/9/main" objectType="CheckBox" fmlaLink="$BL$23" lockText="1"/>
</file>

<file path=xl/ctrlProps/ctrlProp327.xml><?xml version="1.0" encoding="utf-8"?>
<formControlPr xmlns="http://schemas.microsoft.com/office/spreadsheetml/2009/9/main" objectType="CheckBox" fmlaLink="$BE$24" lockText="1"/>
</file>

<file path=xl/ctrlProps/ctrlProp328.xml><?xml version="1.0" encoding="utf-8"?>
<formControlPr xmlns="http://schemas.microsoft.com/office/spreadsheetml/2009/9/main" objectType="CheckBox" fmlaLink="$BF$24" lockText="1"/>
</file>

<file path=xl/ctrlProps/ctrlProp329.xml><?xml version="1.0" encoding="utf-8"?>
<formControlPr xmlns="http://schemas.microsoft.com/office/spreadsheetml/2009/9/main" objectType="CheckBox" fmlaLink="$BG$24" lockText="1"/>
</file>

<file path=xl/ctrlProps/ctrlProp33.xml><?xml version="1.0" encoding="utf-8"?>
<formControlPr xmlns="http://schemas.microsoft.com/office/spreadsheetml/2009/9/main" objectType="CheckBox" fmlaLink="$BE$36" lockText="1"/>
</file>

<file path=xl/ctrlProps/ctrlProp330.xml><?xml version="1.0" encoding="utf-8"?>
<formControlPr xmlns="http://schemas.microsoft.com/office/spreadsheetml/2009/9/main" objectType="CheckBox" fmlaLink="$BH$24" lockText="1"/>
</file>

<file path=xl/ctrlProps/ctrlProp331.xml><?xml version="1.0" encoding="utf-8"?>
<formControlPr xmlns="http://schemas.microsoft.com/office/spreadsheetml/2009/9/main" objectType="CheckBox" fmlaLink="$BI$24" lockText="1"/>
</file>

<file path=xl/ctrlProps/ctrlProp332.xml><?xml version="1.0" encoding="utf-8"?>
<formControlPr xmlns="http://schemas.microsoft.com/office/spreadsheetml/2009/9/main" objectType="CheckBox" fmlaLink="$BJ$24" lockText="1"/>
</file>

<file path=xl/ctrlProps/ctrlProp333.xml><?xml version="1.0" encoding="utf-8"?>
<formControlPr xmlns="http://schemas.microsoft.com/office/spreadsheetml/2009/9/main" objectType="CheckBox" fmlaLink="$BK$24" lockText="1"/>
</file>

<file path=xl/ctrlProps/ctrlProp334.xml><?xml version="1.0" encoding="utf-8"?>
<formControlPr xmlns="http://schemas.microsoft.com/office/spreadsheetml/2009/9/main" objectType="CheckBox" fmlaLink="$BL$24" lockText="1"/>
</file>

<file path=xl/ctrlProps/ctrlProp335.xml><?xml version="1.0" encoding="utf-8"?>
<formControlPr xmlns="http://schemas.microsoft.com/office/spreadsheetml/2009/9/main" objectType="CheckBox" fmlaLink="$BE$25" lockText="1"/>
</file>

<file path=xl/ctrlProps/ctrlProp336.xml><?xml version="1.0" encoding="utf-8"?>
<formControlPr xmlns="http://schemas.microsoft.com/office/spreadsheetml/2009/9/main" objectType="CheckBox" fmlaLink="$BF$25" lockText="1"/>
</file>

<file path=xl/ctrlProps/ctrlProp337.xml><?xml version="1.0" encoding="utf-8"?>
<formControlPr xmlns="http://schemas.microsoft.com/office/spreadsheetml/2009/9/main" objectType="CheckBox" fmlaLink="$BG$25" lockText="1"/>
</file>

<file path=xl/ctrlProps/ctrlProp338.xml><?xml version="1.0" encoding="utf-8"?>
<formControlPr xmlns="http://schemas.microsoft.com/office/spreadsheetml/2009/9/main" objectType="CheckBox" fmlaLink="$BH$25" lockText="1"/>
</file>

<file path=xl/ctrlProps/ctrlProp339.xml><?xml version="1.0" encoding="utf-8"?>
<formControlPr xmlns="http://schemas.microsoft.com/office/spreadsheetml/2009/9/main" objectType="CheckBox" fmlaLink="$BI$25" lockText="1"/>
</file>

<file path=xl/ctrlProps/ctrlProp34.xml><?xml version="1.0" encoding="utf-8"?>
<formControlPr xmlns="http://schemas.microsoft.com/office/spreadsheetml/2009/9/main" objectType="CheckBox" fmlaLink="$BF$36" lockText="1"/>
</file>

<file path=xl/ctrlProps/ctrlProp340.xml><?xml version="1.0" encoding="utf-8"?>
<formControlPr xmlns="http://schemas.microsoft.com/office/spreadsheetml/2009/9/main" objectType="CheckBox" fmlaLink="$BJ$25" lockText="1"/>
</file>

<file path=xl/ctrlProps/ctrlProp341.xml><?xml version="1.0" encoding="utf-8"?>
<formControlPr xmlns="http://schemas.microsoft.com/office/spreadsheetml/2009/9/main" objectType="CheckBox" fmlaLink="$BK$25" lockText="1"/>
</file>

<file path=xl/ctrlProps/ctrlProp342.xml><?xml version="1.0" encoding="utf-8"?>
<formControlPr xmlns="http://schemas.microsoft.com/office/spreadsheetml/2009/9/main" objectType="CheckBox" fmlaLink="$BL$25" lockText="1"/>
</file>

<file path=xl/ctrlProps/ctrlProp343.xml><?xml version="1.0" encoding="utf-8"?>
<formControlPr xmlns="http://schemas.microsoft.com/office/spreadsheetml/2009/9/main" objectType="CheckBox" fmlaLink="$BE$26" lockText="1"/>
</file>

<file path=xl/ctrlProps/ctrlProp344.xml><?xml version="1.0" encoding="utf-8"?>
<formControlPr xmlns="http://schemas.microsoft.com/office/spreadsheetml/2009/9/main" objectType="CheckBox" fmlaLink="$BF$26" lockText="1"/>
</file>

<file path=xl/ctrlProps/ctrlProp345.xml><?xml version="1.0" encoding="utf-8"?>
<formControlPr xmlns="http://schemas.microsoft.com/office/spreadsheetml/2009/9/main" objectType="CheckBox" fmlaLink="$BG$26" lockText="1"/>
</file>

<file path=xl/ctrlProps/ctrlProp346.xml><?xml version="1.0" encoding="utf-8"?>
<formControlPr xmlns="http://schemas.microsoft.com/office/spreadsheetml/2009/9/main" objectType="CheckBox" fmlaLink="$BH$26" lockText="1"/>
</file>

<file path=xl/ctrlProps/ctrlProp347.xml><?xml version="1.0" encoding="utf-8"?>
<formControlPr xmlns="http://schemas.microsoft.com/office/spreadsheetml/2009/9/main" objectType="CheckBox" fmlaLink="$BI$26" lockText="1"/>
</file>

<file path=xl/ctrlProps/ctrlProp348.xml><?xml version="1.0" encoding="utf-8"?>
<formControlPr xmlns="http://schemas.microsoft.com/office/spreadsheetml/2009/9/main" objectType="CheckBox" fmlaLink="$BJ$26" lockText="1"/>
</file>

<file path=xl/ctrlProps/ctrlProp349.xml><?xml version="1.0" encoding="utf-8"?>
<formControlPr xmlns="http://schemas.microsoft.com/office/spreadsheetml/2009/9/main" objectType="CheckBox" fmlaLink="$BK$26" lockText="1"/>
</file>

<file path=xl/ctrlProps/ctrlProp35.xml><?xml version="1.0" encoding="utf-8"?>
<formControlPr xmlns="http://schemas.microsoft.com/office/spreadsheetml/2009/9/main" objectType="CheckBox" fmlaLink="$BG$36" lockText="1"/>
</file>

<file path=xl/ctrlProps/ctrlProp350.xml><?xml version="1.0" encoding="utf-8"?>
<formControlPr xmlns="http://schemas.microsoft.com/office/spreadsheetml/2009/9/main" objectType="CheckBox" fmlaLink="$BL$26" lockText="1"/>
</file>

<file path=xl/ctrlProps/ctrlProp351.xml><?xml version="1.0" encoding="utf-8"?>
<formControlPr xmlns="http://schemas.microsoft.com/office/spreadsheetml/2009/9/main" objectType="CheckBox" fmlaLink="$BE$27" lockText="1"/>
</file>

<file path=xl/ctrlProps/ctrlProp352.xml><?xml version="1.0" encoding="utf-8"?>
<formControlPr xmlns="http://schemas.microsoft.com/office/spreadsheetml/2009/9/main" objectType="CheckBox" fmlaLink="$BF$27" lockText="1"/>
</file>

<file path=xl/ctrlProps/ctrlProp353.xml><?xml version="1.0" encoding="utf-8"?>
<formControlPr xmlns="http://schemas.microsoft.com/office/spreadsheetml/2009/9/main" objectType="CheckBox" fmlaLink="$BG$27" lockText="1"/>
</file>

<file path=xl/ctrlProps/ctrlProp354.xml><?xml version="1.0" encoding="utf-8"?>
<formControlPr xmlns="http://schemas.microsoft.com/office/spreadsheetml/2009/9/main" objectType="CheckBox" fmlaLink="$BH$27" lockText="1"/>
</file>

<file path=xl/ctrlProps/ctrlProp355.xml><?xml version="1.0" encoding="utf-8"?>
<formControlPr xmlns="http://schemas.microsoft.com/office/spreadsheetml/2009/9/main" objectType="CheckBox" fmlaLink="$BI$27" lockText="1"/>
</file>

<file path=xl/ctrlProps/ctrlProp356.xml><?xml version="1.0" encoding="utf-8"?>
<formControlPr xmlns="http://schemas.microsoft.com/office/spreadsheetml/2009/9/main" objectType="CheckBox" fmlaLink="$BJ$27" lockText="1"/>
</file>

<file path=xl/ctrlProps/ctrlProp357.xml><?xml version="1.0" encoding="utf-8"?>
<formControlPr xmlns="http://schemas.microsoft.com/office/spreadsheetml/2009/9/main" objectType="CheckBox" fmlaLink="$BK$27" lockText="1"/>
</file>

<file path=xl/ctrlProps/ctrlProp358.xml><?xml version="1.0" encoding="utf-8"?>
<formControlPr xmlns="http://schemas.microsoft.com/office/spreadsheetml/2009/9/main" objectType="CheckBox" fmlaLink="$BL$27" lockText="1"/>
</file>

<file path=xl/ctrlProps/ctrlProp359.xml><?xml version="1.0" encoding="utf-8"?>
<formControlPr xmlns="http://schemas.microsoft.com/office/spreadsheetml/2009/9/main" objectType="CheckBox" fmlaLink="$BE$28" lockText="1"/>
</file>

<file path=xl/ctrlProps/ctrlProp36.xml><?xml version="1.0" encoding="utf-8"?>
<formControlPr xmlns="http://schemas.microsoft.com/office/spreadsheetml/2009/9/main" objectType="CheckBox" fmlaLink="$BH$36" lockText="1"/>
</file>

<file path=xl/ctrlProps/ctrlProp360.xml><?xml version="1.0" encoding="utf-8"?>
<formControlPr xmlns="http://schemas.microsoft.com/office/spreadsheetml/2009/9/main" objectType="CheckBox" fmlaLink="$BF$28" lockText="1"/>
</file>

<file path=xl/ctrlProps/ctrlProp361.xml><?xml version="1.0" encoding="utf-8"?>
<formControlPr xmlns="http://schemas.microsoft.com/office/spreadsheetml/2009/9/main" objectType="CheckBox" fmlaLink="$BG$28" lockText="1"/>
</file>

<file path=xl/ctrlProps/ctrlProp362.xml><?xml version="1.0" encoding="utf-8"?>
<formControlPr xmlns="http://schemas.microsoft.com/office/spreadsheetml/2009/9/main" objectType="CheckBox" fmlaLink="$BH$28" lockText="1"/>
</file>

<file path=xl/ctrlProps/ctrlProp363.xml><?xml version="1.0" encoding="utf-8"?>
<formControlPr xmlns="http://schemas.microsoft.com/office/spreadsheetml/2009/9/main" objectType="CheckBox" fmlaLink="$BI$28" lockText="1"/>
</file>

<file path=xl/ctrlProps/ctrlProp364.xml><?xml version="1.0" encoding="utf-8"?>
<formControlPr xmlns="http://schemas.microsoft.com/office/spreadsheetml/2009/9/main" objectType="CheckBox" fmlaLink="$BJ$28" lockText="1"/>
</file>

<file path=xl/ctrlProps/ctrlProp365.xml><?xml version="1.0" encoding="utf-8"?>
<formControlPr xmlns="http://schemas.microsoft.com/office/spreadsheetml/2009/9/main" objectType="CheckBox" fmlaLink="$BK$28" lockText="1"/>
</file>

<file path=xl/ctrlProps/ctrlProp366.xml><?xml version="1.0" encoding="utf-8"?>
<formControlPr xmlns="http://schemas.microsoft.com/office/spreadsheetml/2009/9/main" objectType="CheckBox" fmlaLink="$BL$28" lockText="1"/>
</file>

<file path=xl/ctrlProps/ctrlProp367.xml><?xml version="1.0" encoding="utf-8"?>
<formControlPr xmlns="http://schemas.microsoft.com/office/spreadsheetml/2009/9/main" objectType="CheckBox" fmlaLink="$BE$29" lockText="1"/>
</file>

<file path=xl/ctrlProps/ctrlProp368.xml><?xml version="1.0" encoding="utf-8"?>
<formControlPr xmlns="http://schemas.microsoft.com/office/spreadsheetml/2009/9/main" objectType="CheckBox" fmlaLink="$BF$29" lockText="1"/>
</file>

<file path=xl/ctrlProps/ctrlProp369.xml><?xml version="1.0" encoding="utf-8"?>
<formControlPr xmlns="http://schemas.microsoft.com/office/spreadsheetml/2009/9/main" objectType="CheckBox" fmlaLink="$BG$29" lockText="1"/>
</file>

<file path=xl/ctrlProps/ctrlProp37.xml><?xml version="1.0" encoding="utf-8"?>
<formControlPr xmlns="http://schemas.microsoft.com/office/spreadsheetml/2009/9/main" objectType="CheckBox" fmlaLink="$BI$36" lockText="1"/>
</file>

<file path=xl/ctrlProps/ctrlProp370.xml><?xml version="1.0" encoding="utf-8"?>
<formControlPr xmlns="http://schemas.microsoft.com/office/spreadsheetml/2009/9/main" objectType="CheckBox" fmlaLink="$BH$29" lockText="1"/>
</file>

<file path=xl/ctrlProps/ctrlProp371.xml><?xml version="1.0" encoding="utf-8"?>
<formControlPr xmlns="http://schemas.microsoft.com/office/spreadsheetml/2009/9/main" objectType="CheckBox" fmlaLink="$BI$29" lockText="1"/>
</file>

<file path=xl/ctrlProps/ctrlProp372.xml><?xml version="1.0" encoding="utf-8"?>
<formControlPr xmlns="http://schemas.microsoft.com/office/spreadsheetml/2009/9/main" objectType="CheckBox" fmlaLink="$BJ$29" lockText="1"/>
</file>

<file path=xl/ctrlProps/ctrlProp373.xml><?xml version="1.0" encoding="utf-8"?>
<formControlPr xmlns="http://schemas.microsoft.com/office/spreadsheetml/2009/9/main" objectType="CheckBox" fmlaLink="$BK$29" lockText="1"/>
</file>

<file path=xl/ctrlProps/ctrlProp374.xml><?xml version="1.0" encoding="utf-8"?>
<formControlPr xmlns="http://schemas.microsoft.com/office/spreadsheetml/2009/9/main" objectType="CheckBox" fmlaLink="$BL$30" lockText="1"/>
</file>

<file path=xl/ctrlProps/ctrlProp375.xml><?xml version="1.0" encoding="utf-8"?>
<formControlPr xmlns="http://schemas.microsoft.com/office/spreadsheetml/2009/9/main" objectType="CheckBox" fmlaLink="$BE$30" lockText="1"/>
</file>

<file path=xl/ctrlProps/ctrlProp376.xml><?xml version="1.0" encoding="utf-8"?>
<formControlPr xmlns="http://schemas.microsoft.com/office/spreadsheetml/2009/9/main" objectType="CheckBox" fmlaLink="$BF$30" lockText="1"/>
</file>

<file path=xl/ctrlProps/ctrlProp377.xml><?xml version="1.0" encoding="utf-8"?>
<formControlPr xmlns="http://schemas.microsoft.com/office/spreadsheetml/2009/9/main" objectType="CheckBox" fmlaLink="$BG$30" lockText="1"/>
</file>

<file path=xl/ctrlProps/ctrlProp378.xml><?xml version="1.0" encoding="utf-8"?>
<formControlPr xmlns="http://schemas.microsoft.com/office/spreadsheetml/2009/9/main" objectType="CheckBox" fmlaLink="$BH$30" lockText="1"/>
</file>

<file path=xl/ctrlProps/ctrlProp379.xml><?xml version="1.0" encoding="utf-8"?>
<formControlPr xmlns="http://schemas.microsoft.com/office/spreadsheetml/2009/9/main" objectType="CheckBox" fmlaLink="$BI$30" lockText="1"/>
</file>

<file path=xl/ctrlProps/ctrlProp38.xml><?xml version="1.0" encoding="utf-8"?>
<formControlPr xmlns="http://schemas.microsoft.com/office/spreadsheetml/2009/9/main" objectType="CheckBox" fmlaLink="$BJ$36" lockText="1"/>
</file>

<file path=xl/ctrlProps/ctrlProp380.xml><?xml version="1.0" encoding="utf-8"?>
<formControlPr xmlns="http://schemas.microsoft.com/office/spreadsheetml/2009/9/main" objectType="CheckBox" fmlaLink="$BJ$30" lockText="1"/>
</file>

<file path=xl/ctrlProps/ctrlProp381.xml><?xml version="1.0" encoding="utf-8"?>
<formControlPr xmlns="http://schemas.microsoft.com/office/spreadsheetml/2009/9/main" objectType="CheckBox" fmlaLink="$BK$30" lockText="1"/>
</file>

<file path=xl/ctrlProps/ctrlProp382.xml><?xml version="1.0" encoding="utf-8"?>
<formControlPr xmlns="http://schemas.microsoft.com/office/spreadsheetml/2009/9/main" objectType="CheckBox" fmlaLink="$BL$31" lockText="1"/>
</file>

<file path=xl/ctrlProps/ctrlProp383.xml><?xml version="1.0" encoding="utf-8"?>
<formControlPr xmlns="http://schemas.microsoft.com/office/spreadsheetml/2009/9/main" objectType="CheckBox" fmlaLink="$BE$31" lockText="1"/>
</file>

<file path=xl/ctrlProps/ctrlProp384.xml><?xml version="1.0" encoding="utf-8"?>
<formControlPr xmlns="http://schemas.microsoft.com/office/spreadsheetml/2009/9/main" objectType="CheckBox" fmlaLink="$BF$31" lockText="1"/>
</file>

<file path=xl/ctrlProps/ctrlProp385.xml><?xml version="1.0" encoding="utf-8"?>
<formControlPr xmlns="http://schemas.microsoft.com/office/spreadsheetml/2009/9/main" objectType="CheckBox" fmlaLink="$BG$31" lockText="1"/>
</file>

<file path=xl/ctrlProps/ctrlProp386.xml><?xml version="1.0" encoding="utf-8"?>
<formControlPr xmlns="http://schemas.microsoft.com/office/spreadsheetml/2009/9/main" objectType="CheckBox" fmlaLink="$BH$31" lockText="1"/>
</file>

<file path=xl/ctrlProps/ctrlProp387.xml><?xml version="1.0" encoding="utf-8"?>
<formControlPr xmlns="http://schemas.microsoft.com/office/spreadsheetml/2009/9/main" objectType="CheckBox" fmlaLink="$BI$31" lockText="1"/>
</file>

<file path=xl/ctrlProps/ctrlProp388.xml><?xml version="1.0" encoding="utf-8"?>
<formControlPr xmlns="http://schemas.microsoft.com/office/spreadsheetml/2009/9/main" objectType="CheckBox" fmlaLink="$BJ$31" lockText="1"/>
</file>

<file path=xl/ctrlProps/ctrlProp389.xml><?xml version="1.0" encoding="utf-8"?>
<formControlPr xmlns="http://schemas.microsoft.com/office/spreadsheetml/2009/9/main" objectType="CheckBox" fmlaLink="$BK$31" lockText="1"/>
</file>

<file path=xl/ctrlProps/ctrlProp39.xml><?xml version="1.0" encoding="utf-8"?>
<formControlPr xmlns="http://schemas.microsoft.com/office/spreadsheetml/2009/9/main" objectType="CheckBox" fmlaLink="$BK$36" lockText="1"/>
</file>

<file path=xl/ctrlProps/ctrlProp390.xml><?xml version="1.0" encoding="utf-8"?>
<formControlPr xmlns="http://schemas.microsoft.com/office/spreadsheetml/2009/9/main" objectType="CheckBox" fmlaLink="$BE$32" lockText="1"/>
</file>

<file path=xl/ctrlProps/ctrlProp391.xml><?xml version="1.0" encoding="utf-8"?>
<formControlPr xmlns="http://schemas.microsoft.com/office/spreadsheetml/2009/9/main" objectType="CheckBox" fmlaLink="$BF$32" lockText="1"/>
</file>

<file path=xl/ctrlProps/ctrlProp392.xml><?xml version="1.0" encoding="utf-8"?>
<formControlPr xmlns="http://schemas.microsoft.com/office/spreadsheetml/2009/9/main" objectType="CheckBox" fmlaLink="$BG$32" lockText="1"/>
</file>

<file path=xl/ctrlProps/ctrlProp393.xml><?xml version="1.0" encoding="utf-8"?>
<formControlPr xmlns="http://schemas.microsoft.com/office/spreadsheetml/2009/9/main" objectType="CheckBox" fmlaLink="$BH$32" lockText="1"/>
</file>

<file path=xl/ctrlProps/ctrlProp394.xml><?xml version="1.0" encoding="utf-8"?>
<formControlPr xmlns="http://schemas.microsoft.com/office/spreadsheetml/2009/9/main" objectType="CheckBox" fmlaLink="$BI$32" lockText="1"/>
</file>

<file path=xl/ctrlProps/ctrlProp395.xml><?xml version="1.0" encoding="utf-8"?>
<formControlPr xmlns="http://schemas.microsoft.com/office/spreadsheetml/2009/9/main" objectType="CheckBox" fmlaLink="$BJ$32" lockText="1"/>
</file>

<file path=xl/ctrlProps/ctrlProp396.xml><?xml version="1.0" encoding="utf-8"?>
<formControlPr xmlns="http://schemas.microsoft.com/office/spreadsheetml/2009/9/main" objectType="CheckBox" fmlaLink="$BK$32" lockText="1"/>
</file>

<file path=xl/ctrlProps/ctrlProp397.xml><?xml version="1.0" encoding="utf-8"?>
<formControlPr xmlns="http://schemas.microsoft.com/office/spreadsheetml/2009/9/main" objectType="CheckBox" fmlaLink="$BL$29" lockText="1"/>
</file>

<file path=xl/ctrlProps/ctrlProp398.xml><?xml version="1.0" encoding="utf-8"?>
<formControlPr xmlns="http://schemas.microsoft.com/office/spreadsheetml/2009/9/main" objectType="CheckBox" fmlaLink="$BL$33" lockText="1"/>
</file>

<file path=xl/ctrlProps/ctrlProp399.xml><?xml version="1.0" encoding="utf-8"?>
<formControlPr xmlns="http://schemas.microsoft.com/office/spreadsheetml/2009/9/main" objectType="CheckBox" fmlaLink="$BL$32" lockText="1"/>
</file>

<file path=xl/ctrlProps/ctrlProp4.xml><?xml version="1.0" encoding="utf-8"?>
<formControlPr xmlns="http://schemas.microsoft.com/office/spreadsheetml/2009/9/main" objectType="Radio" checked="Checked" lockText="1"/>
</file>

<file path=xl/ctrlProps/ctrlProp40.xml><?xml version="1.0" encoding="utf-8"?>
<formControlPr xmlns="http://schemas.microsoft.com/office/spreadsheetml/2009/9/main" objectType="CheckBox" fmlaLink="$BE$37" lockText="1"/>
</file>

<file path=xl/ctrlProps/ctrlProp41.xml><?xml version="1.0" encoding="utf-8"?>
<formControlPr xmlns="http://schemas.microsoft.com/office/spreadsheetml/2009/9/main" objectType="CheckBox" fmlaLink="$BF$37" lockText="1"/>
</file>

<file path=xl/ctrlProps/ctrlProp42.xml><?xml version="1.0" encoding="utf-8"?>
<formControlPr xmlns="http://schemas.microsoft.com/office/spreadsheetml/2009/9/main" objectType="CheckBox" fmlaLink="$BG$37" lockText="1"/>
</file>

<file path=xl/ctrlProps/ctrlProp43.xml><?xml version="1.0" encoding="utf-8"?>
<formControlPr xmlns="http://schemas.microsoft.com/office/spreadsheetml/2009/9/main" objectType="CheckBox" fmlaLink="$BH$37" lockText="1"/>
</file>

<file path=xl/ctrlProps/ctrlProp44.xml><?xml version="1.0" encoding="utf-8"?>
<formControlPr xmlns="http://schemas.microsoft.com/office/spreadsheetml/2009/9/main" objectType="CheckBox" fmlaLink="$BI$37" lockText="1"/>
</file>

<file path=xl/ctrlProps/ctrlProp45.xml><?xml version="1.0" encoding="utf-8"?>
<formControlPr xmlns="http://schemas.microsoft.com/office/spreadsheetml/2009/9/main" objectType="CheckBox" fmlaLink="$BJ$37" lockText="1"/>
</file>

<file path=xl/ctrlProps/ctrlProp46.xml><?xml version="1.0" encoding="utf-8"?>
<formControlPr xmlns="http://schemas.microsoft.com/office/spreadsheetml/2009/9/main" objectType="CheckBox" fmlaLink="$BK$37" lockText="1"/>
</file>

<file path=xl/ctrlProps/ctrlProp47.xml><?xml version="1.0" encoding="utf-8"?>
<formControlPr xmlns="http://schemas.microsoft.com/office/spreadsheetml/2009/9/main" objectType="CheckBox" fmlaLink="$BL$38" lockText="1"/>
</file>

<file path=xl/ctrlProps/ctrlProp48.xml><?xml version="1.0" encoding="utf-8"?>
<formControlPr xmlns="http://schemas.microsoft.com/office/spreadsheetml/2009/9/main" objectType="CheckBox" fmlaLink="$BE$38" lockText="1"/>
</file>

<file path=xl/ctrlProps/ctrlProp49.xml><?xml version="1.0" encoding="utf-8"?>
<formControlPr xmlns="http://schemas.microsoft.com/office/spreadsheetml/2009/9/main" objectType="CheckBox" fmlaLink="$BF$38" lockText="1"/>
</file>

<file path=xl/ctrlProps/ctrlProp5.xml><?xml version="1.0" encoding="utf-8"?>
<formControlPr xmlns="http://schemas.microsoft.com/office/spreadsheetml/2009/9/main" objectType="Radio" lockText="1"/>
</file>

<file path=xl/ctrlProps/ctrlProp50.xml><?xml version="1.0" encoding="utf-8"?>
<formControlPr xmlns="http://schemas.microsoft.com/office/spreadsheetml/2009/9/main" objectType="CheckBox" fmlaLink="$BG$38" lockText="1"/>
</file>

<file path=xl/ctrlProps/ctrlProp51.xml><?xml version="1.0" encoding="utf-8"?>
<formControlPr xmlns="http://schemas.microsoft.com/office/spreadsheetml/2009/9/main" objectType="CheckBox" fmlaLink="$BH$38" lockText="1"/>
</file>

<file path=xl/ctrlProps/ctrlProp52.xml><?xml version="1.0" encoding="utf-8"?>
<formControlPr xmlns="http://schemas.microsoft.com/office/spreadsheetml/2009/9/main" objectType="CheckBox" fmlaLink="$BI$38" lockText="1"/>
</file>

<file path=xl/ctrlProps/ctrlProp53.xml><?xml version="1.0" encoding="utf-8"?>
<formControlPr xmlns="http://schemas.microsoft.com/office/spreadsheetml/2009/9/main" objectType="CheckBox" fmlaLink="$BJ$38" lockText="1"/>
</file>

<file path=xl/ctrlProps/ctrlProp54.xml><?xml version="1.0" encoding="utf-8"?>
<formControlPr xmlns="http://schemas.microsoft.com/office/spreadsheetml/2009/9/main" objectType="CheckBox" fmlaLink="$BK$38" lockText="1"/>
</file>

<file path=xl/ctrlProps/ctrlProp55.xml><?xml version="1.0" encoding="utf-8"?>
<formControlPr xmlns="http://schemas.microsoft.com/office/spreadsheetml/2009/9/main" objectType="CheckBox" fmlaLink="$BE$39" lockText="1"/>
</file>

<file path=xl/ctrlProps/ctrlProp56.xml><?xml version="1.0" encoding="utf-8"?>
<formControlPr xmlns="http://schemas.microsoft.com/office/spreadsheetml/2009/9/main" objectType="CheckBox" fmlaLink="$BF$39" lockText="1"/>
</file>

<file path=xl/ctrlProps/ctrlProp57.xml><?xml version="1.0" encoding="utf-8"?>
<formControlPr xmlns="http://schemas.microsoft.com/office/spreadsheetml/2009/9/main" objectType="CheckBox" fmlaLink="$BG$39" lockText="1"/>
</file>

<file path=xl/ctrlProps/ctrlProp58.xml><?xml version="1.0" encoding="utf-8"?>
<formControlPr xmlns="http://schemas.microsoft.com/office/spreadsheetml/2009/9/main" objectType="CheckBox" fmlaLink="$BH$39" lockText="1"/>
</file>

<file path=xl/ctrlProps/ctrlProp59.xml><?xml version="1.0" encoding="utf-8"?>
<formControlPr xmlns="http://schemas.microsoft.com/office/spreadsheetml/2009/9/main" objectType="CheckBox" fmlaLink="$BI$39" lockText="1"/>
</file>

<file path=xl/ctrlProps/ctrlProp6.xml><?xml version="1.0" encoding="utf-8"?>
<formControlPr xmlns="http://schemas.microsoft.com/office/spreadsheetml/2009/9/main" objectType="Radio" lockText="1"/>
</file>

<file path=xl/ctrlProps/ctrlProp60.xml><?xml version="1.0" encoding="utf-8"?>
<formControlPr xmlns="http://schemas.microsoft.com/office/spreadsheetml/2009/9/main" objectType="CheckBox" fmlaLink="$BJ$39" lockText="1"/>
</file>

<file path=xl/ctrlProps/ctrlProp61.xml><?xml version="1.0" encoding="utf-8"?>
<formControlPr xmlns="http://schemas.microsoft.com/office/spreadsheetml/2009/9/main" objectType="CheckBox" fmlaLink="$BK$39" lockText="1"/>
</file>

<file path=xl/ctrlProps/ctrlProp62.xml><?xml version="1.0" encoding="utf-8"?>
<formControlPr xmlns="http://schemas.microsoft.com/office/spreadsheetml/2009/9/main" objectType="CheckBox" fmlaLink="$BL$39" lockText="1"/>
</file>

<file path=xl/ctrlProps/ctrlProp63.xml><?xml version="1.0" encoding="utf-8"?>
<formControlPr xmlns="http://schemas.microsoft.com/office/spreadsheetml/2009/9/main" objectType="CheckBox" fmlaLink="$BE$40" lockText="1"/>
</file>

<file path=xl/ctrlProps/ctrlProp64.xml><?xml version="1.0" encoding="utf-8"?>
<formControlPr xmlns="http://schemas.microsoft.com/office/spreadsheetml/2009/9/main" objectType="CheckBox" fmlaLink="$BF$40" lockText="1"/>
</file>

<file path=xl/ctrlProps/ctrlProp65.xml><?xml version="1.0" encoding="utf-8"?>
<formControlPr xmlns="http://schemas.microsoft.com/office/spreadsheetml/2009/9/main" objectType="CheckBox" fmlaLink="$BG$40" lockText="1"/>
</file>

<file path=xl/ctrlProps/ctrlProp66.xml><?xml version="1.0" encoding="utf-8"?>
<formControlPr xmlns="http://schemas.microsoft.com/office/spreadsheetml/2009/9/main" objectType="CheckBox" fmlaLink="$BH$40" lockText="1"/>
</file>

<file path=xl/ctrlProps/ctrlProp67.xml><?xml version="1.0" encoding="utf-8"?>
<formControlPr xmlns="http://schemas.microsoft.com/office/spreadsheetml/2009/9/main" objectType="CheckBox" fmlaLink="$BI$40" lockText="1"/>
</file>

<file path=xl/ctrlProps/ctrlProp68.xml><?xml version="1.0" encoding="utf-8"?>
<formControlPr xmlns="http://schemas.microsoft.com/office/spreadsheetml/2009/9/main" objectType="CheckBox" fmlaLink="$BJ$40" lockText="1"/>
</file>

<file path=xl/ctrlProps/ctrlProp69.xml><?xml version="1.0" encoding="utf-8"?>
<formControlPr xmlns="http://schemas.microsoft.com/office/spreadsheetml/2009/9/main" objectType="CheckBox" fmlaLink="$BK$40" lockText="1"/>
</file>

<file path=xl/ctrlProps/ctrlProp7.xml><?xml version="1.0" encoding="utf-8"?>
<formControlPr xmlns="http://schemas.microsoft.com/office/spreadsheetml/2009/9/main" objectType="Radio" lockText="1"/>
</file>

<file path=xl/ctrlProps/ctrlProp70.xml><?xml version="1.0" encoding="utf-8"?>
<formControlPr xmlns="http://schemas.microsoft.com/office/spreadsheetml/2009/9/main" objectType="CheckBox" fmlaLink="$BL$40" lockText="1"/>
</file>

<file path=xl/ctrlProps/ctrlProp71.xml><?xml version="1.0" encoding="utf-8"?>
<formControlPr xmlns="http://schemas.microsoft.com/office/spreadsheetml/2009/9/main" objectType="CheckBox" fmlaLink="$BE$41" lockText="1"/>
</file>

<file path=xl/ctrlProps/ctrlProp72.xml><?xml version="1.0" encoding="utf-8"?>
<formControlPr xmlns="http://schemas.microsoft.com/office/spreadsheetml/2009/9/main" objectType="CheckBox" fmlaLink="$BF$41" lockText="1"/>
</file>

<file path=xl/ctrlProps/ctrlProp73.xml><?xml version="1.0" encoding="utf-8"?>
<formControlPr xmlns="http://schemas.microsoft.com/office/spreadsheetml/2009/9/main" objectType="CheckBox" fmlaLink="$BG$41" lockText="1"/>
</file>

<file path=xl/ctrlProps/ctrlProp74.xml><?xml version="1.0" encoding="utf-8"?>
<formControlPr xmlns="http://schemas.microsoft.com/office/spreadsheetml/2009/9/main" objectType="CheckBox" fmlaLink="$BH$41" lockText="1"/>
</file>

<file path=xl/ctrlProps/ctrlProp75.xml><?xml version="1.0" encoding="utf-8"?>
<formControlPr xmlns="http://schemas.microsoft.com/office/spreadsheetml/2009/9/main" objectType="CheckBox" fmlaLink="$BI$41" lockText="1"/>
</file>

<file path=xl/ctrlProps/ctrlProp76.xml><?xml version="1.0" encoding="utf-8"?>
<formControlPr xmlns="http://schemas.microsoft.com/office/spreadsheetml/2009/9/main" objectType="CheckBox" fmlaLink="$BJ$41" lockText="1"/>
</file>

<file path=xl/ctrlProps/ctrlProp77.xml><?xml version="1.0" encoding="utf-8"?>
<formControlPr xmlns="http://schemas.microsoft.com/office/spreadsheetml/2009/9/main" objectType="CheckBox" fmlaLink="$BK$41" lockText="1"/>
</file>

<file path=xl/ctrlProps/ctrlProp78.xml><?xml version="1.0" encoding="utf-8"?>
<formControlPr xmlns="http://schemas.microsoft.com/office/spreadsheetml/2009/9/main" objectType="CheckBox" fmlaLink="$BL$41" lockText="1"/>
</file>

<file path=xl/ctrlProps/ctrlProp79.xml><?xml version="1.0" encoding="utf-8"?>
<formControlPr xmlns="http://schemas.microsoft.com/office/spreadsheetml/2009/9/main" objectType="CheckBox" fmlaLink="$BE$42" lockText="1"/>
</file>

<file path=xl/ctrlProps/ctrlProp8.xml><?xml version="1.0" encoding="utf-8"?>
<formControlPr xmlns="http://schemas.microsoft.com/office/spreadsheetml/2009/9/main" objectType="CheckBox" fmlaLink="$BL$34" lockText="1"/>
</file>

<file path=xl/ctrlProps/ctrlProp80.xml><?xml version="1.0" encoding="utf-8"?>
<formControlPr xmlns="http://schemas.microsoft.com/office/spreadsheetml/2009/9/main" objectType="CheckBox" fmlaLink="$BF$42" lockText="1"/>
</file>

<file path=xl/ctrlProps/ctrlProp81.xml><?xml version="1.0" encoding="utf-8"?>
<formControlPr xmlns="http://schemas.microsoft.com/office/spreadsheetml/2009/9/main" objectType="CheckBox" fmlaLink="$BG$42" lockText="1"/>
</file>

<file path=xl/ctrlProps/ctrlProp82.xml><?xml version="1.0" encoding="utf-8"?>
<formControlPr xmlns="http://schemas.microsoft.com/office/spreadsheetml/2009/9/main" objectType="CheckBox" fmlaLink="$BH$42" lockText="1"/>
</file>

<file path=xl/ctrlProps/ctrlProp83.xml><?xml version="1.0" encoding="utf-8"?>
<formControlPr xmlns="http://schemas.microsoft.com/office/spreadsheetml/2009/9/main" objectType="CheckBox" fmlaLink="$BI$42" lockText="1"/>
</file>

<file path=xl/ctrlProps/ctrlProp84.xml><?xml version="1.0" encoding="utf-8"?>
<formControlPr xmlns="http://schemas.microsoft.com/office/spreadsheetml/2009/9/main" objectType="CheckBox" fmlaLink="$BJ$42" lockText="1"/>
</file>

<file path=xl/ctrlProps/ctrlProp85.xml><?xml version="1.0" encoding="utf-8"?>
<formControlPr xmlns="http://schemas.microsoft.com/office/spreadsheetml/2009/9/main" objectType="CheckBox" fmlaLink="$BK$42" lockText="1"/>
</file>

<file path=xl/ctrlProps/ctrlProp86.xml><?xml version="1.0" encoding="utf-8"?>
<formControlPr xmlns="http://schemas.microsoft.com/office/spreadsheetml/2009/9/main" objectType="CheckBox" fmlaLink="$BL$42" lockText="1"/>
</file>

<file path=xl/ctrlProps/ctrlProp87.xml><?xml version="1.0" encoding="utf-8"?>
<formControlPr xmlns="http://schemas.microsoft.com/office/spreadsheetml/2009/9/main" objectType="CheckBox" fmlaLink="$BE$43" lockText="1"/>
</file>

<file path=xl/ctrlProps/ctrlProp88.xml><?xml version="1.0" encoding="utf-8"?>
<formControlPr xmlns="http://schemas.microsoft.com/office/spreadsheetml/2009/9/main" objectType="CheckBox" fmlaLink="$BF$43" lockText="1"/>
</file>

<file path=xl/ctrlProps/ctrlProp89.xml><?xml version="1.0" encoding="utf-8"?>
<formControlPr xmlns="http://schemas.microsoft.com/office/spreadsheetml/2009/9/main" objectType="CheckBox" fmlaLink="$BG$43" lockText="1"/>
</file>

<file path=xl/ctrlProps/ctrlProp9.xml><?xml version="1.0" encoding="utf-8"?>
<formControlPr xmlns="http://schemas.microsoft.com/office/spreadsheetml/2009/9/main" objectType="CheckBox" fmlaLink="$BL$35" lockText="1"/>
</file>

<file path=xl/ctrlProps/ctrlProp90.xml><?xml version="1.0" encoding="utf-8"?>
<formControlPr xmlns="http://schemas.microsoft.com/office/spreadsheetml/2009/9/main" objectType="CheckBox" fmlaLink="$BH$43" lockText="1"/>
</file>

<file path=xl/ctrlProps/ctrlProp91.xml><?xml version="1.0" encoding="utf-8"?>
<formControlPr xmlns="http://schemas.microsoft.com/office/spreadsheetml/2009/9/main" objectType="CheckBox" fmlaLink="$BI$43" lockText="1"/>
</file>

<file path=xl/ctrlProps/ctrlProp92.xml><?xml version="1.0" encoding="utf-8"?>
<formControlPr xmlns="http://schemas.microsoft.com/office/spreadsheetml/2009/9/main" objectType="CheckBox" fmlaLink="$BJ$43" lockText="1"/>
</file>

<file path=xl/ctrlProps/ctrlProp93.xml><?xml version="1.0" encoding="utf-8"?>
<formControlPr xmlns="http://schemas.microsoft.com/office/spreadsheetml/2009/9/main" objectType="CheckBox" fmlaLink="$BK$43" lockText="1"/>
</file>

<file path=xl/ctrlProps/ctrlProp94.xml><?xml version="1.0" encoding="utf-8"?>
<formControlPr xmlns="http://schemas.microsoft.com/office/spreadsheetml/2009/9/main" objectType="CheckBox" fmlaLink="$BL$43" lockText="1"/>
</file>

<file path=xl/ctrlProps/ctrlProp95.xml><?xml version="1.0" encoding="utf-8"?>
<formControlPr xmlns="http://schemas.microsoft.com/office/spreadsheetml/2009/9/main" objectType="CheckBox" fmlaLink="$BE$44" lockText="1"/>
</file>

<file path=xl/ctrlProps/ctrlProp96.xml><?xml version="1.0" encoding="utf-8"?>
<formControlPr xmlns="http://schemas.microsoft.com/office/spreadsheetml/2009/9/main" objectType="CheckBox" fmlaLink="$BF$44" lockText="1"/>
</file>

<file path=xl/ctrlProps/ctrlProp97.xml><?xml version="1.0" encoding="utf-8"?>
<formControlPr xmlns="http://schemas.microsoft.com/office/spreadsheetml/2009/9/main" objectType="CheckBox" fmlaLink="$BG$44" lockText="1"/>
</file>

<file path=xl/ctrlProps/ctrlProp98.xml><?xml version="1.0" encoding="utf-8"?>
<formControlPr xmlns="http://schemas.microsoft.com/office/spreadsheetml/2009/9/main" objectType="CheckBox" fmlaLink="$BH$44" lockText="1"/>
</file>

<file path=xl/ctrlProps/ctrlProp99.xml><?xml version="1.0" encoding="utf-8"?>
<formControlPr xmlns="http://schemas.microsoft.com/office/spreadsheetml/2009/9/main" objectType="CheckBox" fmlaLink="$BI$44" lockText="1"/>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13" Type="http://schemas.openxmlformats.org/officeDocument/2006/relationships/chart" Target="../charts/chart12.xml"/><Relationship Id="rId3" Type="http://schemas.openxmlformats.org/officeDocument/2006/relationships/chart" Target="../charts/chart3.xml"/><Relationship Id="rId7" Type="http://schemas.openxmlformats.org/officeDocument/2006/relationships/chart" Target="../charts/chart6.xml"/><Relationship Id="rId12" Type="http://schemas.openxmlformats.org/officeDocument/2006/relationships/chart" Target="../charts/chart11.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hyperlink" Target="http://www.sitengenharia.com.br/" TargetMode="External"/><Relationship Id="rId11" Type="http://schemas.openxmlformats.org/officeDocument/2006/relationships/chart" Target="../charts/chart10.xml"/><Relationship Id="rId5" Type="http://schemas.openxmlformats.org/officeDocument/2006/relationships/chart" Target="../charts/chart5.xml"/><Relationship Id="rId10" Type="http://schemas.openxmlformats.org/officeDocument/2006/relationships/chart" Target="../charts/chart9.xml"/><Relationship Id="rId4" Type="http://schemas.openxmlformats.org/officeDocument/2006/relationships/chart" Target="../charts/chart4.xml"/><Relationship Id="rId9"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14</xdr:col>
      <xdr:colOff>266700</xdr:colOff>
      <xdr:row>13</xdr:row>
      <xdr:rowOff>114300</xdr:rowOff>
    </xdr:from>
    <xdr:to>
      <xdr:col>22</xdr:col>
      <xdr:colOff>57150</xdr:colOff>
      <xdr:row>63</xdr:row>
      <xdr:rowOff>47625</xdr:rowOff>
    </xdr:to>
    <xdr:graphicFrame macro="">
      <xdr:nvGraphicFramePr>
        <xdr:cNvPr id="5117" name="Gráfico 2045">
          <a:extLst>
            <a:ext uri="{FF2B5EF4-FFF2-40B4-BE49-F238E27FC236}">
              <a16:creationId xmlns:a16="http://schemas.microsoft.com/office/drawing/2014/main" id="{00000000-0008-0000-0000-0000FD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9525</xdr:colOff>
      <xdr:row>12</xdr:row>
      <xdr:rowOff>38100</xdr:rowOff>
    </xdr:from>
    <xdr:to>
      <xdr:col>23</xdr:col>
      <xdr:colOff>133350</xdr:colOff>
      <xdr:row>63</xdr:row>
      <xdr:rowOff>47625</xdr:rowOff>
    </xdr:to>
    <xdr:graphicFrame macro="">
      <xdr:nvGraphicFramePr>
        <xdr:cNvPr id="10251" name="Gráfico 2059">
          <a:extLst>
            <a:ext uri="{FF2B5EF4-FFF2-40B4-BE49-F238E27FC236}">
              <a16:creationId xmlns:a16="http://schemas.microsoft.com/office/drawing/2014/main" id="{00000000-0008-0000-0000-00000B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0</xdr:colOff>
      <xdr:row>13</xdr:row>
      <xdr:rowOff>95250</xdr:rowOff>
    </xdr:from>
    <xdr:to>
      <xdr:col>18</xdr:col>
      <xdr:colOff>38100</xdr:colOff>
      <xdr:row>63</xdr:row>
      <xdr:rowOff>57150</xdr:rowOff>
    </xdr:to>
    <xdr:graphicFrame macro="">
      <xdr:nvGraphicFramePr>
        <xdr:cNvPr id="4982" name="Gráfico 1910">
          <a:extLst>
            <a:ext uri="{FF2B5EF4-FFF2-40B4-BE49-F238E27FC236}">
              <a16:creationId xmlns:a16="http://schemas.microsoft.com/office/drawing/2014/main" id="{00000000-0008-0000-0000-000076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95250</xdr:colOff>
      <xdr:row>13</xdr:row>
      <xdr:rowOff>57150</xdr:rowOff>
    </xdr:from>
    <xdr:to>
      <xdr:col>22</xdr:col>
      <xdr:colOff>47625</xdr:colOff>
      <xdr:row>64</xdr:row>
      <xdr:rowOff>28575</xdr:rowOff>
    </xdr:to>
    <xdr:graphicFrame macro="">
      <xdr:nvGraphicFramePr>
        <xdr:cNvPr id="10243" name="Gráfico 2051">
          <a:extLst>
            <a:ext uri="{FF2B5EF4-FFF2-40B4-BE49-F238E27FC236}">
              <a16:creationId xmlns:a16="http://schemas.microsoft.com/office/drawing/2014/main" id="{00000000-0008-0000-0000-000003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257175</xdr:colOff>
      <xdr:row>13</xdr:row>
      <xdr:rowOff>57150</xdr:rowOff>
    </xdr:from>
    <xdr:to>
      <xdr:col>15</xdr:col>
      <xdr:colOff>47625</xdr:colOff>
      <xdr:row>64</xdr:row>
      <xdr:rowOff>19050</xdr:rowOff>
    </xdr:to>
    <xdr:graphicFrame macro="">
      <xdr:nvGraphicFramePr>
        <xdr:cNvPr id="4980" name="Gráfico 1908">
          <a:extLst>
            <a:ext uri="{FF2B5EF4-FFF2-40B4-BE49-F238E27FC236}">
              <a16:creationId xmlns:a16="http://schemas.microsoft.com/office/drawing/2014/main" id="{00000000-0008-0000-0000-000074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46</xdr:col>
      <xdr:colOff>9523</xdr:colOff>
      <xdr:row>0</xdr:row>
      <xdr:rowOff>0</xdr:rowOff>
    </xdr:from>
    <xdr:to>
      <xdr:col>426</xdr:col>
      <xdr:colOff>0</xdr:colOff>
      <xdr:row>108</xdr:row>
      <xdr:rowOff>200025</xdr:rowOff>
    </xdr:to>
    <xdr:sp macro="" textlink="">
      <xdr:nvSpPr>
        <xdr:cNvPr id="10293" name="Rectangle 2101">
          <a:extLst>
            <a:ext uri="{FF2B5EF4-FFF2-40B4-BE49-F238E27FC236}">
              <a16:creationId xmlns:a16="http://schemas.microsoft.com/office/drawing/2014/main" id="{00000000-0008-0000-0000-000035280000}"/>
            </a:ext>
          </a:extLst>
        </xdr:cNvPr>
        <xdr:cNvSpPr>
          <a:spLocks noChangeArrowheads="1"/>
        </xdr:cNvSpPr>
      </xdr:nvSpPr>
      <xdr:spPr bwMode="auto">
        <a:xfrm>
          <a:off x="13230223" y="0"/>
          <a:ext cx="5715002" cy="19888200"/>
        </a:xfrm>
        <a:prstGeom prst="rect">
          <a:avLst/>
        </a:prstGeom>
        <a:solidFill>
          <a:srgbClr xmlns:mc="http://schemas.openxmlformats.org/markup-compatibility/2006" xmlns:a14="http://schemas.microsoft.com/office/drawing/2010/main" val="B8B8B8" mc:Ignorable="a14" a14:legacySpreadsheetColorIndex="55"/>
        </a:solidFill>
        <a:ln>
          <a:noFill/>
        </a:ln>
        <a:effectLst/>
        <a:extLst>
          <a:ext uri="{91240B29-F687-4F45-9708-019B960494DF}">
            <a14:hiddenLine xmlns:a14="http://schemas.microsoft.com/office/drawing/2010/main" w="3175">
              <a:solidFill>
                <a:srgbClr xmlns:mc="http://schemas.openxmlformats.org/markup-compatibility/2006" val="A1A1A1" mc:Ignorable="a14" a14:legacySpreadsheetColorIndex="2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22</xdr:col>
      <xdr:colOff>76201</xdr:colOff>
      <xdr:row>0</xdr:row>
      <xdr:rowOff>66675</xdr:rowOff>
    </xdr:from>
    <xdr:to>
      <xdr:col>29</xdr:col>
      <xdr:colOff>238126</xdr:colOff>
      <xdr:row>10</xdr:row>
      <xdr:rowOff>123825</xdr:rowOff>
    </xdr:to>
    <xdr:sp macro="" textlink="">
      <xdr:nvSpPr>
        <xdr:cNvPr id="5043" name="Rectangle 1971">
          <a:extLst>
            <a:ext uri="{FF2B5EF4-FFF2-40B4-BE49-F238E27FC236}">
              <a16:creationId xmlns:a16="http://schemas.microsoft.com/office/drawing/2014/main" id="{00000000-0008-0000-0000-0000B3130000}"/>
            </a:ext>
          </a:extLst>
        </xdr:cNvPr>
        <xdr:cNvSpPr>
          <a:spLocks noChangeArrowheads="1"/>
        </xdr:cNvSpPr>
      </xdr:nvSpPr>
      <xdr:spPr bwMode="auto">
        <a:xfrm>
          <a:off x="6657976" y="66675"/>
          <a:ext cx="2171700" cy="1752600"/>
        </a:xfrm>
        <a:prstGeom prst="rect">
          <a:avLst/>
        </a:prstGeom>
        <a:solidFill>
          <a:schemeClr val="bg2">
            <a:lumMod val="90000"/>
          </a:schemeClr>
        </a:solidFill>
        <a:ln w="3175">
          <a:solidFill>
            <a:srgbClr xmlns:mc="http://schemas.openxmlformats.org/markup-compatibility/2006" xmlns:a14="http://schemas.microsoft.com/office/drawing/2010/main" val="000000" mc:Ignorable="a14" a14:legacySpreadsheetColorIndex="64"/>
          </a:solidFill>
          <a:miter lim="800000"/>
          <a:headEnd/>
          <a:tailEnd/>
        </a:ln>
        <a:effectLst/>
      </xdr:spPr>
    </xdr:sp>
    <xdr:clientData/>
  </xdr:twoCellAnchor>
  <xdr:twoCellAnchor>
    <xdr:from>
      <xdr:col>2</xdr:col>
      <xdr:colOff>28575</xdr:colOff>
      <xdr:row>103</xdr:row>
      <xdr:rowOff>57150</xdr:rowOff>
    </xdr:from>
    <xdr:to>
      <xdr:col>20</xdr:col>
      <xdr:colOff>180975</xdr:colOff>
      <xdr:row>108</xdr:row>
      <xdr:rowOff>19050</xdr:rowOff>
    </xdr:to>
    <xdr:sp macro="" textlink="">
      <xdr:nvSpPr>
        <xdr:cNvPr id="1081" name="Rectangle 57">
          <a:hlinkClick xmlns:r="http://schemas.openxmlformats.org/officeDocument/2006/relationships" r:id="rId6"/>
          <a:extLst>
            <a:ext uri="{FF2B5EF4-FFF2-40B4-BE49-F238E27FC236}">
              <a16:creationId xmlns:a16="http://schemas.microsoft.com/office/drawing/2014/main" id="{00000000-0008-0000-0000-000039040000}"/>
            </a:ext>
          </a:extLst>
        </xdr:cNvPr>
        <xdr:cNvSpPr>
          <a:spLocks noChangeArrowheads="1"/>
        </xdr:cNvSpPr>
      </xdr:nvSpPr>
      <xdr:spPr bwMode="auto">
        <a:xfrm>
          <a:off x="495300" y="18697575"/>
          <a:ext cx="5695950" cy="1009650"/>
        </a:xfrm>
        <a:prstGeom prst="rect">
          <a:avLst/>
        </a:prstGeom>
        <a:solidFill>
          <a:schemeClr val="bg2">
            <a:lumMod val="75000"/>
          </a:schemeClr>
        </a:solidFill>
        <a:ln>
          <a:solidFill>
            <a:schemeClr val="bg2">
              <a:lumMod val="10000"/>
            </a:schemeClr>
          </a:solidFill>
        </a:ln>
        <a:effectLst/>
        <a:extLst>
          <a:ext uri="{53640926-AAD7-44D8-BBD7-CCE9431645EC}">
            <a14:shadowObscured xmlns:a14="http://schemas.microsoft.com/office/drawing/2010/main" val="1"/>
          </a:ext>
        </a:extLst>
      </xdr:spPr>
      <xdr:txBody>
        <a:bodyPr vertOverflow="clip" wrap="square" lIns="27432" tIns="18288" rIns="27432" bIns="0" anchor="t" upright="1"/>
        <a:lstStyle/>
        <a:p>
          <a:pPr algn="ctr" rtl="0">
            <a:defRPr sz="1000"/>
          </a:pPr>
          <a:r>
            <a:rPr lang="pt-BR" sz="800" b="1" i="0" u="none" strike="noStrike" baseline="0">
              <a:solidFill>
                <a:srgbClr val="333399"/>
              </a:solidFill>
              <a:latin typeface="Tahoma"/>
              <a:ea typeface="Tahoma"/>
              <a:cs typeface="Tahoma"/>
            </a:rPr>
            <a:t>Programa para cálculo recalque de estacas  com senha de proteção</a:t>
          </a:r>
          <a:endParaRPr lang="pt-BR" sz="800" b="0" i="0" u="none" strike="noStrike" baseline="0">
            <a:solidFill>
              <a:srgbClr val="333399"/>
            </a:solidFill>
            <a:latin typeface="Tahoma"/>
            <a:ea typeface="Tahoma"/>
            <a:cs typeface="Tahoma"/>
          </a:endParaRPr>
        </a:p>
        <a:p>
          <a:pPr algn="ctr" rtl="0">
            <a:defRPr sz="1000"/>
          </a:pPr>
          <a:r>
            <a:rPr lang="pt-BR" sz="800" b="0" i="0" u="none" strike="noStrike" baseline="0">
              <a:solidFill>
                <a:srgbClr val="000000"/>
              </a:solidFill>
              <a:latin typeface="Tahoma"/>
              <a:ea typeface="Tahoma"/>
              <a:cs typeface="Tahoma"/>
            </a:rPr>
            <a:t>A proteção inserida nas planilhas trabalham de forma a preservar fórmulas e resultados. O programa foi desenvolvido para que seja desconfigurado e desprogramado no caso de violação das senhas com qualquer tipo de modificação dentro da área protegida. O Site Engenharia e o autor do programa, Eng Célio Márcio Magalhães, não se responsabilizam por resultados errados resultantes de dados inseridos incorretamente.</a:t>
          </a:r>
        </a:p>
        <a:p>
          <a:pPr algn="ctr" rtl="0">
            <a:defRPr sz="1000"/>
          </a:pPr>
          <a:r>
            <a:rPr lang="pt-BR" sz="800" b="1" i="0" u="none" strike="noStrike" baseline="0">
              <a:solidFill>
                <a:srgbClr val="800000"/>
              </a:solidFill>
              <a:latin typeface="Tahoma"/>
              <a:ea typeface="Tahoma"/>
              <a:cs typeface="Tahoma"/>
            </a:rPr>
            <a:t>A proteção garante a integridade das normas e fórmulas</a:t>
          </a:r>
        </a:p>
        <a:p>
          <a:pPr algn="ctr" rtl="0">
            <a:defRPr sz="1000"/>
          </a:pPr>
          <a:r>
            <a:rPr lang="pt-BR" sz="800" b="1" i="0" u="none" strike="noStrike" baseline="0">
              <a:solidFill>
                <a:srgbClr val="800000"/>
              </a:solidFill>
              <a:latin typeface="Tahoma"/>
              <a:ea typeface="Tahoma"/>
              <a:cs typeface="Tahoma"/>
            </a:rPr>
            <a:t>Informações     www.sitengenharia.com.br</a:t>
          </a:r>
        </a:p>
      </xdr:txBody>
    </xdr:sp>
    <xdr:clientData/>
  </xdr:twoCellAnchor>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76200</xdr:colOff>
          <xdr:row>15</xdr:row>
          <xdr:rowOff>7620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14</xdr:row>
          <xdr:rowOff>0</xdr:rowOff>
        </xdr:from>
        <xdr:to>
          <xdr:col>5</xdr:col>
          <xdr:colOff>76200</xdr:colOff>
          <xdr:row>15</xdr:row>
          <xdr:rowOff>7620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6</xdr:col>
          <xdr:colOff>76200</xdr:colOff>
          <xdr:row>15</xdr:row>
          <xdr:rowOff>7620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0</xdr:rowOff>
        </xdr:from>
        <xdr:to>
          <xdr:col>7</xdr:col>
          <xdr:colOff>76200</xdr:colOff>
          <xdr:row>15</xdr:row>
          <xdr:rowOff>7620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14</xdr:row>
          <xdr:rowOff>0</xdr:rowOff>
        </xdr:from>
        <xdr:to>
          <xdr:col>8</xdr:col>
          <xdr:colOff>76200</xdr:colOff>
          <xdr:row>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14</xdr:row>
          <xdr:rowOff>0</xdr:rowOff>
        </xdr:from>
        <xdr:to>
          <xdr:col>9</xdr:col>
          <xdr:colOff>76200</xdr:colOff>
          <xdr:row>15</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14</xdr:row>
          <xdr:rowOff>0</xdr:rowOff>
        </xdr:from>
        <xdr:to>
          <xdr:col>10</xdr:col>
          <xdr:colOff>76200</xdr:colOff>
          <xdr:row>15</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14</xdr:row>
          <xdr:rowOff>0</xdr:rowOff>
        </xdr:from>
        <xdr:to>
          <xdr:col>11</xdr:col>
          <xdr:colOff>76200</xdr:colOff>
          <xdr:row>15</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76200</xdr:colOff>
          <xdr:row>16</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15</xdr:row>
          <xdr:rowOff>0</xdr:rowOff>
        </xdr:from>
        <xdr:to>
          <xdr:col>5</xdr:col>
          <xdr:colOff>76200</xdr:colOff>
          <xdr:row>16</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15</xdr:row>
          <xdr:rowOff>0</xdr:rowOff>
        </xdr:from>
        <xdr:to>
          <xdr:col>6</xdr:col>
          <xdr:colOff>76200</xdr:colOff>
          <xdr:row>16</xdr:row>
          <xdr:rowOff>7620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0</xdr:rowOff>
        </xdr:from>
        <xdr:to>
          <xdr:col>7</xdr:col>
          <xdr:colOff>76200</xdr:colOff>
          <xdr:row>16</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15</xdr:row>
          <xdr:rowOff>0</xdr:rowOff>
        </xdr:from>
        <xdr:to>
          <xdr:col>8</xdr:col>
          <xdr:colOff>76200</xdr:colOff>
          <xdr:row>16</xdr:row>
          <xdr:rowOff>7620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15</xdr:row>
          <xdr:rowOff>0</xdr:rowOff>
        </xdr:from>
        <xdr:to>
          <xdr:col>9</xdr:col>
          <xdr:colOff>76200</xdr:colOff>
          <xdr:row>16</xdr:row>
          <xdr:rowOff>7620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15</xdr:row>
          <xdr:rowOff>0</xdr:rowOff>
        </xdr:from>
        <xdr:to>
          <xdr:col>10</xdr:col>
          <xdr:colOff>76200</xdr:colOff>
          <xdr:row>16</xdr:row>
          <xdr:rowOff>7620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15</xdr:row>
          <xdr:rowOff>0</xdr:rowOff>
        </xdr:from>
        <xdr:to>
          <xdr:col>11</xdr:col>
          <xdr:colOff>76200</xdr:colOff>
          <xdr:row>16</xdr:row>
          <xdr:rowOff>7620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76200</xdr:colOff>
          <xdr:row>17</xdr:row>
          <xdr:rowOff>7620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16</xdr:row>
          <xdr:rowOff>0</xdr:rowOff>
        </xdr:from>
        <xdr:to>
          <xdr:col>5</xdr:col>
          <xdr:colOff>76200</xdr:colOff>
          <xdr:row>17</xdr:row>
          <xdr:rowOff>7620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6</xdr:col>
          <xdr:colOff>76200</xdr:colOff>
          <xdr:row>17</xdr:row>
          <xdr:rowOff>7620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0</xdr:rowOff>
        </xdr:from>
        <xdr:to>
          <xdr:col>7</xdr:col>
          <xdr:colOff>76200</xdr:colOff>
          <xdr:row>17</xdr:row>
          <xdr:rowOff>7620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16</xdr:row>
          <xdr:rowOff>0</xdr:rowOff>
        </xdr:from>
        <xdr:to>
          <xdr:col>8</xdr:col>
          <xdr:colOff>76200</xdr:colOff>
          <xdr:row>17</xdr:row>
          <xdr:rowOff>7620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16</xdr:row>
          <xdr:rowOff>0</xdr:rowOff>
        </xdr:from>
        <xdr:to>
          <xdr:col>9</xdr:col>
          <xdr:colOff>76200</xdr:colOff>
          <xdr:row>17</xdr:row>
          <xdr:rowOff>7620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16</xdr:row>
          <xdr:rowOff>0</xdr:rowOff>
        </xdr:from>
        <xdr:to>
          <xdr:col>10</xdr:col>
          <xdr:colOff>76200</xdr:colOff>
          <xdr:row>17</xdr:row>
          <xdr:rowOff>7620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16</xdr:row>
          <xdr:rowOff>0</xdr:rowOff>
        </xdr:from>
        <xdr:to>
          <xdr:col>11</xdr:col>
          <xdr:colOff>76200</xdr:colOff>
          <xdr:row>17</xdr:row>
          <xdr:rowOff>7620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175260</xdr:colOff>
          <xdr:row>0</xdr:row>
          <xdr:rowOff>106680</xdr:rowOff>
        </xdr:from>
        <xdr:to>
          <xdr:col>29</xdr:col>
          <xdr:colOff>220980</xdr:colOff>
          <xdr:row>2</xdr:row>
          <xdr:rowOff>38100</xdr:rowOff>
        </xdr:to>
        <xdr:sp macro="" textlink="">
          <xdr:nvSpPr>
            <xdr:cNvPr id="1227" name="Option Button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solidFill>
              <a:srgbClr val="E2E2E2">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Premoldada (concreto)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175260</xdr:colOff>
          <xdr:row>2</xdr:row>
          <xdr:rowOff>30480</xdr:rowOff>
        </xdr:from>
        <xdr:to>
          <xdr:col>29</xdr:col>
          <xdr:colOff>220980</xdr:colOff>
          <xdr:row>3</xdr:row>
          <xdr:rowOff>114300</xdr:rowOff>
        </xdr:to>
        <xdr:sp macro="" textlink="">
          <xdr:nvSpPr>
            <xdr:cNvPr id="1228" name="Option Button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solidFill>
              <a:srgbClr val="E2E2E2">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Franki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175260</xdr:colOff>
          <xdr:row>3</xdr:row>
          <xdr:rowOff>83820</xdr:rowOff>
        </xdr:from>
        <xdr:to>
          <xdr:col>29</xdr:col>
          <xdr:colOff>220980</xdr:colOff>
          <xdr:row>5</xdr:row>
          <xdr:rowOff>0</xdr:rowOff>
        </xdr:to>
        <xdr:sp macro="" textlink="">
          <xdr:nvSpPr>
            <xdr:cNvPr id="1229" name="Option Button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solidFill>
              <a:srgbClr val="E2E2E2">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Hélice Contínua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175260</xdr:colOff>
          <xdr:row>5</xdr:row>
          <xdr:rowOff>0</xdr:rowOff>
        </xdr:from>
        <xdr:to>
          <xdr:col>29</xdr:col>
          <xdr:colOff>220980</xdr:colOff>
          <xdr:row>6</xdr:row>
          <xdr:rowOff>83820</xdr:rowOff>
        </xdr:to>
        <xdr:sp macro="" textlink="">
          <xdr:nvSpPr>
            <xdr:cNvPr id="1230" name="Option Button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solidFill>
              <a:srgbClr val="E2E2E2">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Escavadas sem revestimentos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175260</xdr:colOff>
          <xdr:row>6</xdr:row>
          <xdr:rowOff>68580</xdr:rowOff>
        </xdr:from>
        <xdr:to>
          <xdr:col>29</xdr:col>
          <xdr:colOff>220980</xdr:colOff>
          <xdr:row>7</xdr:row>
          <xdr:rowOff>152400</xdr:rowOff>
        </xdr:to>
        <xdr:sp macro="" textlink="">
          <xdr:nvSpPr>
            <xdr:cNvPr id="1231" name="Option Button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solidFill>
              <a:srgbClr val="E2E2E2">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Escavadas com revestimentos ou lama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175260</xdr:colOff>
          <xdr:row>7</xdr:row>
          <xdr:rowOff>121920</xdr:rowOff>
        </xdr:from>
        <xdr:to>
          <xdr:col>29</xdr:col>
          <xdr:colOff>220980</xdr:colOff>
          <xdr:row>9</xdr:row>
          <xdr:rowOff>38100</xdr:rowOff>
        </xdr:to>
        <xdr:sp macro="" textlink="">
          <xdr:nvSpPr>
            <xdr:cNvPr id="1232" name="Option Button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solidFill>
              <a:srgbClr val="E2E2E2">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Hollow Auger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175260</xdr:colOff>
          <xdr:row>9</xdr:row>
          <xdr:rowOff>22860</xdr:rowOff>
        </xdr:from>
        <xdr:to>
          <xdr:col>29</xdr:col>
          <xdr:colOff>220980</xdr:colOff>
          <xdr:row>10</xdr:row>
          <xdr:rowOff>106680</xdr:rowOff>
        </xdr:to>
        <xdr:sp macro="" textlink="">
          <xdr:nvSpPr>
            <xdr:cNvPr id="1233" name="Option Button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solidFill>
              <a:srgbClr val="E2E2E2">
                <a:alpha val="0"/>
              </a:srgbClr>
            </a:solidFill>
            <a:ln>
              <a:noFill/>
            </a:ln>
            <a:extLst>
              <a:ext uri="{91240B29-F687-4F45-9708-019B960494DF}">
                <a14:hiddenLine w="3175">
                  <a:solidFill>
                    <a:srgbClr val="A1A1A1"/>
                  </a:solidFill>
                  <a:miter lim="800000"/>
                  <a:headEnd/>
                  <a:tailEnd/>
                </a14:hiddenLine>
              </a:ext>
            </a:extLst>
          </xdr:spPr>
          <xdr:txBody>
            <a:bodyPr vertOverflow="clip" wrap="square" lIns="27432" tIns="22860" rIns="0" bIns="22860" anchor="ctr" upright="1"/>
            <a:lstStyle/>
            <a:p>
              <a:pPr algn="l" rtl="0">
                <a:defRPr sz="1000"/>
              </a:pPr>
              <a:r>
                <a:rPr lang="pt-BR" sz="800" b="0" i="0" u="none" strike="noStrike" baseline="0">
                  <a:solidFill>
                    <a:srgbClr val="000000"/>
                  </a:solidFill>
                  <a:latin typeface="Tahoma"/>
                  <a:ea typeface="Tahoma"/>
                  <a:cs typeface="Tahoma"/>
                </a:rPr>
                <a:t>Raiz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76200</xdr:colOff>
          <xdr:row>18</xdr:row>
          <xdr:rowOff>7620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17</xdr:row>
          <xdr:rowOff>0</xdr:rowOff>
        </xdr:from>
        <xdr:to>
          <xdr:col>5</xdr:col>
          <xdr:colOff>76200</xdr:colOff>
          <xdr:row>18</xdr:row>
          <xdr:rowOff>7620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0</xdr:rowOff>
        </xdr:from>
        <xdr:to>
          <xdr:col>6</xdr:col>
          <xdr:colOff>76200</xdr:colOff>
          <xdr:row>18</xdr:row>
          <xdr:rowOff>7620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0</xdr:rowOff>
        </xdr:from>
        <xdr:to>
          <xdr:col>7</xdr:col>
          <xdr:colOff>76200</xdr:colOff>
          <xdr:row>18</xdr:row>
          <xdr:rowOff>7620</xdr:rowOff>
        </xdr:to>
        <xdr:sp macro="" textlink="">
          <xdr:nvSpPr>
            <xdr:cNvPr id="1266" name="Check Box 242" hidden="1">
              <a:extLst>
                <a:ext uri="{63B3BB69-23CF-44E3-9099-C40C66FF867C}">
                  <a14:compatExt spid="_x0000_s1266"/>
                </a:ext>
                <a:ext uri="{FF2B5EF4-FFF2-40B4-BE49-F238E27FC236}">
                  <a16:creationId xmlns:a16="http://schemas.microsoft.com/office/drawing/2014/main" id="{00000000-0008-0000-0000-0000F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17</xdr:row>
          <xdr:rowOff>0</xdr:rowOff>
        </xdr:from>
        <xdr:to>
          <xdr:col>8</xdr:col>
          <xdr:colOff>76200</xdr:colOff>
          <xdr:row>18</xdr:row>
          <xdr:rowOff>7620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17</xdr:row>
          <xdr:rowOff>0</xdr:rowOff>
        </xdr:from>
        <xdr:to>
          <xdr:col>9</xdr:col>
          <xdr:colOff>76200</xdr:colOff>
          <xdr:row>18</xdr:row>
          <xdr:rowOff>7620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17</xdr:row>
          <xdr:rowOff>0</xdr:rowOff>
        </xdr:from>
        <xdr:to>
          <xdr:col>10</xdr:col>
          <xdr:colOff>76200</xdr:colOff>
          <xdr:row>18</xdr:row>
          <xdr:rowOff>7620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17</xdr:row>
          <xdr:rowOff>0</xdr:rowOff>
        </xdr:from>
        <xdr:to>
          <xdr:col>11</xdr:col>
          <xdr:colOff>76200</xdr:colOff>
          <xdr:row>18</xdr:row>
          <xdr:rowOff>7620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76200</xdr:colOff>
          <xdr:row>19</xdr:row>
          <xdr:rowOff>7620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18</xdr:row>
          <xdr:rowOff>0</xdr:rowOff>
        </xdr:from>
        <xdr:to>
          <xdr:col>5</xdr:col>
          <xdr:colOff>76200</xdr:colOff>
          <xdr:row>19</xdr:row>
          <xdr:rowOff>7620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0</xdr:rowOff>
        </xdr:from>
        <xdr:to>
          <xdr:col>6</xdr:col>
          <xdr:colOff>76200</xdr:colOff>
          <xdr:row>19</xdr:row>
          <xdr:rowOff>7620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0</xdr:rowOff>
        </xdr:from>
        <xdr:to>
          <xdr:col>7</xdr:col>
          <xdr:colOff>76200</xdr:colOff>
          <xdr:row>19</xdr:row>
          <xdr:rowOff>7620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18</xdr:row>
          <xdr:rowOff>0</xdr:rowOff>
        </xdr:from>
        <xdr:to>
          <xdr:col>8</xdr:col>
          <xdr:colOff>76200</xdr:colOff>
          <xdr:row>19</xdr:row>
          <xdr:rowOff>7620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18</xdr:row>
          <xdr:rowOff>0</xdr:rowOff>
        </xdr:from>
        <xdr:to>
          <xdr:col>9</xdr:col>
          <xdr:colOff>76200</xdr:colOff>
          <xdr:row>19</xdr:row>
          <xdr:rowOff>7620</xdr:rowOff>
        </xdr:to>
        <xdr:sp macro="" textlink="">
          <xdr:nvSpPr>
            <xdr:cNvPr id="1292" name="Check Box 268" hidden="1">
              <a:extLst>
                <a:ext uri="{63B3BB69-23CF-44E3-9099-C40C66FF867C}">
                  <a14:compatExt spid="_x0000_s1292"/>
                </a:ext>
                <a:ext uri="{FF2B5EF4-FFF2-40B4-BE49-F238E27FC236}">
                  <a16:creationId xmlns:a16="http://schemas.microsoft.com/office/drawing/2014/main" id="{00000000-0008-0000-0000-00000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18</xdr:row>
          <xdr:rowOff>0</xdr:rowOff>
        </xdr:from>
        <xdr:to>
          <xdr:col>10</xdr:col>
          <xdr:colOff>76200</xdr:colOff>
          <xdr:row>19</xdr:row>
          <xdr:rowOff>7620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18</xdr:row>
          <xdr:rowOff>0</xdr:rowOff>
        </xdr:from>
        <xdr:to>
          <xdr:col>11</xdr:col>
          <xdr:colOff>76200</xdr:colOff>
          <xdr:row>19</xdr:row>
          <xdr:rowOff>7620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76200</xdr:colOff>
          <xdr:row>20</xdr:row>
          <xdr:rowOff>7620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19</xdr:row>
          <xdr:rowOff>0</xdr:rowOff>
        </xdr:from>
        <xdr:to>
          <xdr:col>5</xdr:col>
          <xdr:colOff>76200</xdr:colOff>
          <xdr:row>20</xdr:row>
          <xdr:rowOff>7620</xdr:rowOff>
        </xdr:to>
        <xdr:sp macro="" textlink="">
          <xdr:nvSpPr>
            <xdr:cNvPr id="1312" name="Check Box 288" hidden="1">
              <a:extLst>
                <a:ext uri="{63B3BB69-23CF-44E3-9099-C40C66FF867C}">
                  <a14:compatExt spid="_x0000_s1312"/>
                </a:ext>
                <a:ext uri="{FF2B5EF4-FFF2-40B4-BE49-F238E27FC236}">
                  <a16:creationId xmlns:a16="http://schemas.microsoft.com/office/drawing/2014/main" id="{00000000-0008-0000-0000-00002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0</xdr:rowOff>
        </xdr:from>
        <xdr:to>
          <xdr:col>6</xdr:col>
          <xdr:colOff>76200</xdr:colOff>
          <xdr:row>20</xdr:row>
          <xdr:rowOff>7620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0</xdr:rowOff>
        </xdr:from>
        <xdr:to>
          <xdr:col>7</xdr:col>
          <xdr:colOff>76200</xdr:colOff>
          <xdr:row>20</xdr:row>
          <xdr:rowOff>7620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19</xdr:row>
          <xdr:rowOff>0</xdr:rowOff>
        </xdr:from>
        <xdr:to>
          <xdr:col>8</xdr:col>
          <xdr:colOff>76200</xdr:colOff>
          <xdr:row>20</xdr:row>
          <xdr:rowOff>7620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19</xdr:row>
          <xdr:rowOff>0</xdr:rowOff>
        </xdr:from>
        <xdr:to>
          <xdr:col>9</xdr:col>
          <xdr:colOff>76200</xdr:colOff>
          <xdr:row>20</xdr:row>
          <xdr:rowOff>7620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19</xdr:row>
          <xdr:rowOff>0</xdr:rowOff>
        </xdr:from>
        <xdr:to>
          <xdr:col>10</xdr:col>
          <xdr:colOff>76200</xdr:colOff>
          <xdr:row>20</xdr:row>
          <xdr:rowOff>7620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19</xdr:row>
          <xdr:rowOff>0</xdr:rowOff>
        </xdr:from>
        <xdr:to>
          <xdr:col>11</xdr:col>
          <xdr:colOff>76200</xdr:colOff>
          <xdr:row>20</xdr:row>
          <xdr:rowOff>7620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76200</xdr:colOff>
          <xdr:row>21</xdr:row>
          <xdr:rowOff>7620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20</xdr:row>
          <xdr:rowOff>0</xdr:rowOff>
        </xdr:from>
        <xdr:to>
          <xdr:col>5</xdr:col>
          <xdr:colOff>76200</xdr:colOff>
          <xdr:row>21</xdr:row>
          <xdr:rowOff>7620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6</xdr:col>
          <xdr:colOff>76200</xdr:colOff>
          <xdr:row>21</xdr:row>
          <xdr:rowOff>7620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0</xdr:rowOff>
        </xdr:from>
        <xdr:to>
          <xdr:col>7</xdr:col>
          <xdr:colOff>76200</xdr:colOff>
          <xdr:row>21</xdr:row>
          <xdr:rowOff>7620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20</xdr:row>
          <xdr:rowOff>0</xdr:rowOff>
        </xdr:from>
        <xdr:to>
          <xdr:col>8</xdr:col>
          <xdr:colOff>76200</xdr:colOff>
          <xdr:row>21</xdr:row>
          <xdr:rowOff>7620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20</xdr:row>
          <xdr:rowOff>0</xdr:rowOff>
        </xdr:from>
        <xdr:to>
          <xdr:col>9</xdr:col>
          <xdr:colOff>76200</xdr:colOff>
          <xdr:row>21</xdr:row>
          <xdr:rowOff>7620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20</xdr:row>
          <xdr:rowOff>0</xdr:rowOff>
        </xdr:from>
        <xdr:to>
          <xdr:col>10</xdr:col>
          <xdr:colOff>76200</xdr:colOff>
          <xdr:row>21</xdr:row>
          <xdr:rowOff>7620</xdr:rowOff>
        </xdr:to>
        <xdr:sp macro="" textlink="">
          <xdr:nvSpPr>
            <xdr:cNvPr id="1341" name="Check Box 317" hidden="1">
              <a:extLst>
                <a:ext uri="{63B3BB69-23CF-44E3-9099-C40C66FF867C}">
                  <a14:compatExt spid="_x0000_s1341"/>
                </a:ext>
                <a:ext uri="{FF2B5EF4-FFF2-40B4-BE49-F238E27FC236}">
                  <a16:creationId xmlns:a16="http://schemas.microsoft.com/office/drawing/2014/main" id="{00000000-0008-0000-0000-00003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20</xdr:row>
          <xdr:rowOff>0</xdr:rowOff>
        </xdr:from>
        <xdr:to>
          <xdr:col>11</xdr:col>
          <xdr:colOff>76200</xdr:colOff>
          <xdr:row>21</xdr:row>
          <xdr:rowOff>7620</xdr:rowOff>
        </xdr:to>
        <xdr:sp macro="" textlink="">
          <xdr:nvSpPr>
            <xdr:cNvPr id="1342" name="Check Box 318" hidden="1">
              <a:extLst>
                <a:ext uri="{63B3BB69-23CF-44E3-9099-C40C66FF867C}">
                  <a14:compatExt spid="_x0000_s1342"/>
                </a:ext>
                <a:ext uri="{FF2B5EF4-FFF2-40B4-BE49-F238E27FC236}">
                  <a16:creationId xmlns:a16="http://schemas.microsoft.com/office/drawing/2014/main" id="{00000000-0008-0000-0000-00003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76200</xdr:colOff>
          <xdr:row>22</xdr:row>
          <xdr:rowOff>7620</xdr:rowOff>
        </xdr:to>
        <xdr:sp macro="" textlink="">
          <xdr:nvSpPr>
            <xdr:cNvPr id="1359" name="Check Box 335" hidden="1">
              <a:extLst>
                <a:ext uri="{63B3BB69-23CF-44E3-9099-C40C66FF867C}">
                  <a14:compatExt spid="_x0000_s1359"/>
                </a:ext>
                <a:ext uri="{FF2B5EF4-FFF2-40B4-BE49-F238E27FC236}">
                  <a16:creationId xmlns:a16="http://schemas.microsoft.com/office/drawing/2014/main" id="{00000000-0008-0000-0000-00004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21</xdr:row>
          <xdr:rowOff>0</xdr:rowOff>
        </xdr:from>
        <xdr:to>
          <xdr:col>5</xdr:col>
          <xdr:colOff>76200</xdr:colOff>
          <xdr:row>22</xdr:row>
          <xdr:rowOff>7620</xdr:rowOff>
        </xdr:to>
        <xdr:sp macro="" textlink="">
          <xdr:nvSpPr>
            <xdr:cNvPr id="1360" name="Check Box 336" hidden="1">
              <a:extLst>
                <a:ext uri="{63B3BB69-23CF-44E3-9099-C40C66FF867C}">
                  <a14:compatExt spid="_x0000_s1360"/>
                </a:ext>
                <a:ext uri="{FF2B5EF4-FFF2-40B4-BE49-F238E27FC236}">
                  <a16:creationId xmlns:a16="http://schemas.microsoft.com/office/drawing/2014/main" id="{00000000-0008-0000-0000-00005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0</xdr:rowOff>
        </xdr:from>
        <xdr:to>
          <xdr:col>6</xdr:col>
          <xdr:colOff>76200</xdr:colOff>
          <xdr:row>22</xdr:row>
          <xdr:rowOff>7620</xdr:rowOff>
        </xdr:to>
        <xdr:sp macro="" textlink="">
          <xdr:nvSpPr>
            <xdr:cNvPr id="1361" name="Check Box 337" hidden="1">
              <a:extLst>
                <a:ext uri="{63B3BB69-23CF-44E3-9099-C40C66FF867C}">
                  <a14:compatExt spid="_x0000_s1361"/>
                </a:ext>
                <a:ext uri="{FF2B5EF4-FFF2-40B4-BE49-F238E27FC236}">
                  <a16:creationId xmlns:a16="http://schemas.microsoft.com/office/drawing/2014/main" id="{00000000-0008-0000-0000-00005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0</xdr:rowOff>
        </xdr:from>
        <xdr:to>
          <xdr:col>7</xdr:col>
          <xdr:colOff>76200</xdr:colOff>
          <xdr:row>22</xdr:row>
          <xdr:rowOff>7620</xdr:rowOff>
        </xdr:to>
        <xdr:sp macro="" textlink="">
          <xdr:nvSpPr>
            <xdr:cNvPr id="1362" name="Check Box 338" hidden="1">
              <a:extLst>
                <a:ext uri="{63B3BB69-23CF-44E3-9099-C40C66FF867C}">
                  <a14:compatExt spid="_x0000_s1362"/>
                </a:ext>
                <a:ext uri="{FF2B5EF4-FFF2-40B4-BE49-F238E27FC236}">
                  <a16:creationId xmlns:a16="http://schemas.microsoft.com/office/drawing/2014/main" id="{00000000-0008-0000-0000-00005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21</xdr:row>
          <xdr:rowOff>0</xdr:rowOff>
        </xdr:from>
        <xdr:to>
          <xdr:col>8</xdr:col>
          <xdr:colOff>76200</xdr:colOff>
          <xdr:row>22</xdr:row>
          <xdr:rowOff>7620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21</xdr:row>
          <xdr:rowOff>0</xdr:rowOff>
        </xdr:from>
        <xdr:to>
          <xdr:col>9</xdr:col>
          <xdr:colOff>76200</xdr:colOff>
          <xdr:row>22</xdr:row>
          <xdr:rowOff>7620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21</xdr:row>
          <xdr:rowOff>0</xdr:rowOff>
        </xdr:from>
        <xdr:to>
          <xdr:col>10</xdr:col>
          <xdr:colOff>76200</xdr:colOff>
          <xdr:row>22</xdr:row>
          <xdr:rowOff>7620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21</xdr:row>
          <xdr:rowOff>0</xdr:rowOff>
        </xdr:from>
        <xdr:to>
          <xdr:col>11</xdr:col>
          <xdr:colOff>76200</xdr:colOff>
          <xdr:row>22</xdr:row>
          <xdr:rowOff>7620</xdr:rowOff>
        </xdr:to>
        <xdr:sp macro="" textlink="">
          <xdr:nvSpPr>
            <xdr:cNvPr id="1366" name="Check Box 342" hidden="1">
              <a:extLst>
                <a:ext uri="{63B3BB69-23CF-44E3-9099-C40C66FF867C}">
                  <a14:compatExt spid="_x0000_s1366"/>
                </a:ext>
                <a:ext uri="{FF2B5EF4-FFF2-40B4-BE49-F238E27FC236}">
                  <a16:creationId xmlns:a16="http://schemas.microsoft.com/office/drawing/2014/main" id="{00000000-0008-0000-0000-00005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76200</xdr:colOff>
          <xdr:row>23</xdr:row>
          <xdr:rowOff>7620</xdr:rowOff>
        </xdr:to>
        <xdr:sp macro="" textlink="">
          <xdr:nvSpPr>
            <xdr:cNvPr id="1383" name="Check Box 359" hidden="1">
              <a:extLst>
                <a:ext uri="{63B3BB69-23CF-44E3-9099-C40C66FF867C}">
                  <a14:compatExt spid="_x0000_s1383"/>
                </a:ext>
                <a:ext uri="{FF2B5EF4-FFF2-40B4-BE49-F238E27FC236}">
                  <a16:creationId xmlns:a16="http://schemas.microsoft.com/office/drawing/2014/main" id="{00000000-0008-0000-0000-00006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22</xdr:row>
          <xdr:rowOff>0</xdr:rowOff>
        </xdr:from>
        <xdr:to>
          <xdr:col>5</xdr:col>
          <xdr:colOff>76200</xdr:colOff>
          <xdr:row>23</xdr:row>
          <xdr:rowOff>7620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22</xdr:row>
          <xdr:rowOff>0</xdr:rowOff>
        </xdr:from>
        <xdr:to>
          <xdr:col>6</xdr:col>
          <xdr:colOff>76200</xdr:colOff>
          <xdr:row>23</xdr:row>
          <xdr:rowOff>7620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0</xdr:rowOff>
        </xdr:from>
        <xdr:to>
          <xdr:col>7</xdr:col>
          <xdr:colOff>76200</xdr:colOff>
          <xdr:row>23</xdr:row>
          <xdr:rowOff>7620</xdr:rowOff>
        </xdr:to>
        <xdr:sp macro="" textlink="">
          <xdr:nvSpPr>
            <xdr:cNvPr id="1386" name="Check Box 362" hidden="1">
              <a:extLst>
                <a:ext uri="{63B3BB69-23CF-44E3-9099-C40C66FF867C}">
                  <a14:compatExt spid="_x0000_s1386"/>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22</xdr:row>
          <xdr:rowOff>0</xdr:rowOff>
        </xdr:from>
        <xdr:to>
          <xdr:col>8</xdr:col>
          <xdr:colOff>76200</xdr:colOff>
          <xdr:row>23</xdr:row>
          <xdr:rowOff>7620</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22</xdr:row>
          <xdr:rowOff>0</xdr:rowOff>
        </xdr:from>
        <xdr:to>
          <xdr:col>9</xdr:col>
          <xdr:colOff>76200</xdr:colOff>
          <xdr:row>23</xdr:row>
          <xdr:rowOff>7620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22</xdr:row>
          <xdr:rowOff>0</xdr:rowOff>
        </xdr:from>
        <xdr:to>
          <xdr:col>10</xdr:col>
          <xdr:colOff>76200</xdr:colOff>
          <xdr:row>23</xdr:row>
          <xdr:rowOff>7620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22</xdr:row>
          <xdr:rowOff>0</xdr:rowOff>
        </xdr:from>
        <xdr:to>
          <xdr:col>11</xdr:col>
          <xdr:colOff>76200</xdr:colOff>
          <xdr:row>23</xdr:row>
          <xdr:rowOff>7620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76200</xdr:colOff>
          <xdr:row>24</xdr:row>
          <xdr:rowOff>7620</xdr:rowOff>
        </xdr:to>
        <xdr:sp macro="" textlink="">
          <xdr:nvSpPr>
            <xdr:cNvPr id="1407" name="Check Box 383" hidden="1">
              <a:extLst>
                <a:ext uri="{63B3BB69-23CF-44E3-9099-C40C66FF867C}">
                  <a14:compatExt spid="_x0000_s1407"/>
                </a:ext>
                <a:ext uri="{FF2B5EF4-FFF2-40B4-BE49-F238E27FC236}">
                  <a16:creationId xmlns:a16="http://schemas.microsoft.com/office/drawing/2014/main" id="{00000000-0008-0000-0000-00007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23</xdr:row>
          <xdr:rowOff>0</xdr:rowOff>
        </xdr:from>
        <xdr:to>
          <xdr:col>5</xdr:col>
          <xdr:colOff>76200</xdr:colOff>
          <xdr:row>24</xdr:row>
          <xdr:rowOff>7620</xdr:rowOff>
        </xdr:to>
        <xdr:sp macro="" textlink="">
          <xdr:nvSpPr>
            <xdr:cNvPr id="1408" name="Check Box 384" hidden="1">
              <a:extLst>
                <a:ext uri="{63B3BB69-23CF-44E3-9099-C40C66FF867C}">
                  <a14:compatExt spid="_x0000_s1408"/>
                </a:ext>
                <a:ext uri="{FF2B5EF4-FFF2-40B4-BE49-F238E27FC236}">
                  <a16:creationId xmlns:a16="http://schemas.microsoft.com/office/drawing/2014/main" id="{00000000-0008-0000-0000-00008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0</xdr:rowOff>
        </xdr:from>
        <xdr:to>
          <xdr:col>6</xdr:col>
          <xdr:colOff>76200</xdr:colOff>
          <xdr:row>24</xdr:row>
          <xdr:rowOff>7620</xdr:rowOff>
        </xdr:to>
        <xdr:sp macro="" textlink="">
          <xdr:nvSpPr>
            <xdr:cNvPr id="1409" name="Check Box 385" hidden="1">
              <a:extLst>
                <a:ext uri="{63B3BB69-23CF-44E3-9099-C40C66FF867C}">
                  <a14:compatExt spid="_x0000_s1409"/>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0</xdr:rowOff>
        </xdr:from>
        <xdr:to>
          <xdr:col>7</xdr:col>
          <xdr:colOff>76200</xdr:colOff>
          <xdr:row>24</xdr:row>
          <xdr:rowOff>7620</xdr:rowOff>
        </xdr:to>
        <xdr:sp macro="" textlink="">
          <xdr:nvSpPr>
            <xdr:cNvPr id="1410" name="Check Box 386" hidden="1">
              <a:extLst>
                <a:ext uri="{63B3BB69-23CF-44E3-9099-C40C66FF867C}">
                  <a14:compatExt spid="_x0000_s1410"/>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23</xdr:row>
          <xdr:rowOff>7620</xdr:rowOff>
        </xdr:from>
        <xdr:to>
          <xdr:col>8</xdr:col>
          <xdr:colOff>76200</xdr:colOff>
          <xdr:row>24</xdr:row>
          <xdr:rowOff>22860</xdr:rowOff>
        </xdr:to>
        <xdr:sp macro="" textlink="">
          <xdr:nvSpPr>
            <xdr:cNvPr id="1411" name="Check Box 387" hidden="1">
              <a:extLst>
                <a:ext uri="{63B3BB69-23CF-44E3-9099-C40C66FF867C}">
                  <a14:compatExt spid="_x0000_s1411"/>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23</xdr:row>
          <xdr:rowOff>0</xdr:rowOff>
        </xdr:from>
        <xdr:to>
          <xdr:col>9</xdr:col>
          <xdr:colOff>76200</xdr:colOff>
          <xdr:row>24</xdr:row>
          <xdr:rowOff>7620</xdr:rowOff>
        </xdr:to>
        <xdr:sp macro="" textlink="">
          <xdr:nvSpPr>
            <xdr:cNvPr id="1412" name="Check Box 388" hidden="1">
              <a:extLst>
                <a:ext uri="{63B3BB69-23CF-44E3-9099-C40C66FF867C}">
                  <a14:compatExt spid="_x0000_s1412"/>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23</xdr:row>
          <xdr:rowOff>0</xdr:rowOff>
        </xdr:from>
        <xdr:to>
          <xdr:col>10</xdr:col>
          <xdr:colOff>76200</xdr:colOff>
          <xdr:row>24</xdr:row>
          <xdr:rowOff>7620</xdr:rowOff>
        </xdr:to>
        <xdr:sp macro="" textlink="">
          <xdr:nvSpPr>
            <xdr:cNvPr id="1413" name="Check Box 389" hidden="1">
              <a:extLst>
                <a:ext uri="{63B3BB69-23CF-44E3-9099-C40C66FF867C}">
                  <a14:compatExt spid="_x0000_s1413"/>
                </a:ext>
                <a:ext uri="{FF2B5EF4-FFF2-40B4-BE49-F238E27FC236}">
                  <a16:creationId xmlns:a16="http://schemas.microsoft.com/office/drawing/2014/main" id="{00000000-0008-0000-0000-00008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23</xdr:row>
          <xdr:rowOff>0</xdr:rowOff>
        </xdr:from>
        <xdr:to>
          <xdr:col>11</xdr:col>
          <xdr:colOff>76200</xdr:colOff>
          <xdr:row>24</xdr:row>
          <xdr:rowOff>7620</xdr:rowOff>
        </xdr:to>
        <xdr:sp macro="" textlink="">
          <xdr:nvSpPr>
            <xdr:cNvPr id="1414" name="Check Box 390" hidden="1">
              <a:extLst>
                <a:ext uri="{63B3BB69-23CF-44E3-9099-C40C66FF867C}">
                  <a14:compatExt spid="_x0000_s1414"/>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76200</xdr:colOff>
          <xdr:row>25</xdr:row>
          <xdr:rowOff>7620</xdr:rowOff>
        </xdr:to>
        <xdr:sp macro="" textlink="">
          <xdr:nvSpPr>
            <xdr:cNvPr id="1431" name="Check Box 407" hidden="1">
              <a:extLst>
                <a:ext uri="{63B3BB69-23CF-44E3-9099-C40C66FF867C}">
                  <a14:compatExt spid="_x0000_s1431"/>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24</xdr:row>
          <xdr:rowOff>0</xdr:rowOff>
        </xdr:from>
        <xdr:to>
          <xdr:col>5</xdr:col>
          <xdr:colOff>76200</xdr:colOff>
          <xdr:row>25</xdr:row>
          <xdr:rowOff>7620</xdr:rowOff>
        </xdr:to>
        <xdr:sp macro="" textlink="">
          <xdr:nvSpPr>
            <xdr:cNvPr id="1432" name="Check Box 408" hidden="1">
              <a:extLst>
                <a:ext uri="{63B3BB69-23CF-44E3-9099-C40C66FF867C}">
                  <a14:compatExt spid="_x0000_s1432"/>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0</xdr:rowOff>
        </xdr:from>
        <xdr:to>
          <xdr:col>6</xdr:col>
          <xdr:colOff>76200</xdr:colOff>
          <xdr:row>25</xdr:row>
          <xdr:rowOff>7620</xdr:rowOff>
        </xdr:to>
        <xdr:sp macro="" textlink="">
          <xdr:nvSpPr>
            <xdr:cNvPr id="1433" name="Check Box 409" hidden="1">
              <a:extLst>
                <a:ext uri="{63B3BB69-23CF-44E3-9099-C40C66FF867C}">
                  <a14:compatExt spid="_x0000_s1433"/>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0</xdr:rowOff>
        </xdr:from>
        <xdr:to>
          <xdr:col>7</xdr:col>
          <xdr:colOff>76200</xdr:colOff>
          <xdr:row>25</xdr:row>
          <xdr:rowOff>7620</xdr:rowOff>
        </xdr:to>
        <xdr:sp macro="" textlink="">
          <xdr:nvSpPr>
            <xdr:cNvPr id="1434" name="Check Box 410" hidden="1">
              <a:extLst>
                <a:ext uri="{63B3BB69-23CF-44E3-9099-C40C66FF867C}">
                  <a14:compatExt spid="_x0000_s1434"/>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24</xdr:row>
          <xdr:rowOff>0</xdr:rowOff>
        </xdr:from>
        <xdr:to>
          <xdr:col>8</xdr:col>
          <xdr:colOff>76200</xdr:colOff>
          <xdr:row>25</xdr:row>
          <xdr:rowOff>7620</xdr:rowOff>
        </xdr:to>
        <xdr:sp macro="" textlink="">
          <xdr:nvSpPr>
            <xdr:cNvPr id="1435" name="Check Box 411" hidden="1">
              <a:extLst>
                <a:ext uri="{63B3BB69-23CF-44E3-9099-C40C66FF867C}">
                  <a14:compatExt spid="_x0000_s1435"/>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24</xdr:row>
          <xdr:rowOff>0</xdr:rowOff>
        </xdr:from>
        <xdr:to>
          <xdr:col>9</xdr:col>
          <xdr:colOff>76200</xdr:colOff>
          <xdr:row>25</xdr:row>
          <xdr:rowOff>7620</xdr:rowOff>
        </xdr:to>
        <xdr:sp macro="" textlink="">
          <xdr:nvSpPr>
            <xdr:cNvPr id="1436" name="Check Box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24</xdr:row>
          <xdr:rowOff>0</xdr:rowOff>
        </xdr:from>
        <xdr:to>
          <xdr:col>10</xdr:col>
          <xdr:colOff>76200</xdr:colOff>
          <xdr:row>25</xdr:row>
          <xdr:rowOff>7620</xdr:rowOff>
        </xdr:to>
        <xdr:sp macro="" textlink="">
          <xdr:nvSpPr>
            <xdr:cNvPr id="1437" name="Check Box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24</xdr:row>
          <xdr:rowOff>0</xdr:rowOff>
        </xdr:from>
        <xdr:to>
          <xdr:col>11</xdr:col>
          <xdr:colOff>76200</xdr:colOff>
          <xdr:row>25</xdr:row>
          <xdr:rowOff>7620</xdr:rowOff>
        </xdr:to>
        <xdr:sp macro="" textlink="">
          <xdr:nvSpPr>
            <xdr:cNvPr id="1438" name="Check Box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76200</xdr:colOff>
          <xdr:row>26</xdr:row>
          <xdr:rowOff>7620</xdr:rowOff>
        </xdr:to>
        <xdr:sp macro="" textlink="">
          <xdr:nvSpPr>
            <xdr:cNvPr id="1455" name="Check Box 431" hidden="1">
              <a:extLst>
                <a:ext uri="{63B3BB69-23CF-44E3-9099-C40C66FF867C}">
                  <a14:compatExt spid="_x0000_s1455"/>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25</xdr:row>
          <xdr:rowOff>0</xdr:rowOff>
        </xdr:from>
        <xdr:to>
          <xdr:col>5</xdr:col>
          <xdr:colOff>76200</xdr:colOff>
          <xdr:row>26</xdr:row>
          <xdr:rowOff>7620</xdr:rowOff>
        </xdr:to>
        <xdr:sp macro="" textlink="">
          <xdr:nvSpPr>
            <xdr:cNvPr id="1456" name="Check Box 432" hidden="1">
              <a:extLst>
                <a:ext uri="{63B3BB69-23CF-44E3-9099-C40C66FF867C}">
                  <a14:compatExt spid="_x0000_s1456"/>
                </a:ext>
                <a:ext uri="{FF2B5EF4-FFF2-40B4-BE49-F238E27FC236}">
                  <a16:creationId xmlns:a16="http://schemas.microsoft.com/office/drawing/2014/main" id="{00000000-0008-0000-0000-0000B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25</xdr:row>
          <xdr:rowOff>0</xdr:rowOff>
        </xdr:from>
        <xdr:to>
          <xdr:col>6</xdr:col>
          <xdr:colOff>76200</xdr:colOff>
          <xdr:row>26</xdr:row>
          <xdr:rowOff>7620</xdr:rowOff>
        </xdr:to>
        <xdr:sp macro="" textlink="">
          <xdr:nvSpPr>
            <xdr:cNvPr id="1457" name="Check Box 433" hidden="1">
              <a:extLst>
                <a:ext uri="{63B3BB69-23CF-44E3-9099-C40C66FF867C}">
                  <a14:compatExt spid="_x0000_s1457"/>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0</xdr:rowOff>
        </xdr:from>
        <xdr:to>
          <xdr:col>7</xdr:col>
          <xdr:colOff>76200</xdr:colOff>
          <xdr:row>26</xdr:row>
          <xdr:rowOff>7620</xdr:rowOff>
        </xdr:to>
        <xdr:sp macro="" textlink="">
          <xdr:nvSpPr>
            <xdr:cNvPr id="1458" name="Check Box 434" hidden="1">
              <a:extLst>
                <a:ext uri="{63B3BB69-23CF-44E3-9099-C40C66FF867C}">
                  <a14:compatExt spid="_x0000_s1458"/>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25</xdr:row>
          <xdr:rowOff>0</xdr:rowOff>
        </xdr:from>
        <xdr:to>
          <xdr:col>8</xdr:col>
          <xdr:colOff>76200</xdr:colOff>
          <xdr:row>26</xdr:row>
          <xdr:rowOff>7620</xdr:rowOff>
        </xdr:to>
        <xdr:sp macro="" textlink="">
          <xdr:nvSpPr>
            <xdr:cNvPr id="1459" name="Check Box 435" hidden="1">
              <a:extLst>
                <a:ext uri="{63B3BB69-23CF-44E3-9099-C40C66FF867C}">
                  <a14:compatExt spid="_x0000_s1459"/>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25</xdr:row>
          <xdr:rowOff>0</xdr:rowOff>
        </xdr:from>
        <xdr:to>
          <xdr:col>9</xdr:col>
          <xdr:colOff>76200</xdr:colOff>
          <xdr:row>26</xdr:row>
          <xdr:rowOff>7620</xdr:rowOff>
        </xdr:to>
        <xdr:sp macro="" textlink="">
          <xdr:nvSpPr>
            <xdr:cNvPr id="1460" name="Check Box 436" hidden="1">
              <a:extLst>
                <a:ext uri="{63B3BB69-23CF-44E3-9099-C40C66FF867C}">
                  <a14:compatExt spid="_x0000_s1460"/>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25</xdr:row>
          <xdr:rowOff>0</xdr:rowOff>
        </xdr:from>
        <xdr:to>
          <xdr:col>10</xdr:col>
          <xdr:colOff>76200</xdr:colOff>
          <xdr:row>26</xdr:row>
          <xdr:rowOff>7620</xdr:rowOff>
        </xdr:to>
        <xdr:sp macro="" textlink="">
          <xdr:nvSpPr>
            <xdr:cNvPr id="1461" name="Check Box 437" hidden="1">
              <a:extLst>
                <a:ext uri="{63B3BB69-23CF-44E3-9099-C40C66FF867C}">
                  <a14:compatExt spid="_x0000_s1461"/>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25</xdr:row>
          <xdr:rowOff>0</xdr:rowOff>
        </xdr:from>
        <xdr:to>
          <xdr:col>11</xdr:col>
          <xdr:colOff>76200</xdr:colOff>
          <xdr:row>26</xdr:row>
          <xdr:rowOff>7620</xdr:rowOff>
        </xdr:to>
        <xdr:sp macro="" textlink="">
          <xdr:nvSpPr>
            <xdr:cNvPr id="1462" name="Check Box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0</xdr:rowOff>
        </xdr:from>
        <xdr:to>
          <xdr:col>4</xdr:col>
          <xdr:colOff>76200</xdr:colOff>
          <xdr:row>27</xdr:row>
          <xdr:rowOff>7620</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26</xdr:row>
          <xdr:rowOff>0</xdr:rowOff>
        </xdr:from>
        <xdr:to>
          <xdr:col>5</xdr:col>
          <xdr:colOff>76200</xdr:colOff>
          <xdr:row>27</xdr:row>
          <xdr:rowOff>7620</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0</xdr:rowOff>
        </xdr:from>
        <xdr:to>
          <xdr:col>6</xdr:col>
          <xdr:colOff>76200</xdr:colOff>
          <xdr:row>27</xdr:row>
          <xdr:rowOff>7620</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26</xdr:row>
          <xdr:rowOff>0</xdr:rowOff>
        </xdr:from>
        <xdr:to>
          <xdr:col>7</xdr:col>
          <xdr:colOff>76200</xdr:colOff>
          <xdr:row>27</xdr:row>
          <xdr:rowOff>7620</xdr:rowOff>
        </xdr:to>
        <xdr:sp macro="" textlink="">
          <xdr:nvSpPr>
            <xdr:cNvPr id="1482" name="Check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26</xdr:row>
          <xdr:rowOff>0</xdr:rowOff>
        </xdr:from>
        <xdr:to>
          <xdr:col>8</xdr:col>
          <xdr:colOff>76200</xdr:colOff>
          <xdr:row>27</xdr:row>
          <xdr:rowOff>7620</xdr:rowOff>
        </xdr:to>
        <xdr:sp macro="" textlink="">
          <xdr:nvSpPr>
            <xdr:cNvPr id="1483" name="Check Box 459" hidden="1">
              <a:extLst>
                <a:ext uri="{63B3BB69-23CF-44E3-9099-C40C66FF867C}">
                  <a14:compatExt spid="_x0000_s1483"/>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26</xdr:row>
          <xdr:rowOff>0</xdr:rowOff>
        </xdr:from>
        <xdr:to>
          <xdr:col>9</xdr:col>
          <xdr:colOff>76200</xdr:colOff>
          <xdr:row>27</xdr:row>
          <xdr:rowOff>7620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26</xdr:row>
          <xdr:rowOff>0</xdr:rowOff>
        </xdr:from>
        <xdr:to>
          <xdr:col>10</xdr:col>
          <xdr:colOff>76200</xdr:colOff>
          <xdr:row>27</xdr:row>
          <xdr:rowOff>7620</xdr:rowOff>
        </xdr:to>
        <xdr:sp macro="" textlink="">
          <xdr:nvSpPr>
            <xdr:cNvPr id="1485" name="Check Box 461" hidden="1">
              <a:extLst>
                <a:ext uri="{63B3BB69-23CF-44E3-9099-C40C66FF867C}">
                  <a14:compatExt spid="_x0000_s1485"/>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26</xdr:row>
          <xdr:rowOff>0</xdr:rowOff>
        </xdr:from>
        <xdr:to>
          <xdr:col>11</xdr:col>
          <xdr:colOff>76200</xdr:colOff>
          <xdr:row>27</xdr:row>
          <xdr:rowOff>7620</xdr:rowOff>
        </xdr:to>
        <xdr:sp macro="" textlink="">
          <xdr:nvSpPr>
            <xdr:cNvPr id="1486" name="Check Box 462" hidden="1">
              <a:extLst>
                <a:ext uri="{63B3BB69-23CF-44E3-9099-C40C66FF867C}">
                  <a14:compatExt spid="_x0000_s1486"/>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0</xdr:rowOff>
        </xdr:from>
        <xdr:to>
          <xdr:col>4</xdr:col>
          <xdr:colOff>76200</xdr:colOff>
          <xdr:row>28</xdr:row>
          <xdr:rowOff>7620</xdr:rowOff>
        </xdr:to>
        <xdr:sp macro="" textlink="">
          <xdr:nvSpPr>
            <xdr:cNvPr id="1503" name="Check Box 479" hidden="1">
              <a:extLst>
                <a:ext uri="{63B3BB69-23CF-44E3-9099-C40C66FF867C}">
                  <a14:compatExt spid="_x0000_s1503"/>
                </a:ext>
                <a:ext uri="{FF2B5EF4-FFF2-40B4-BE49-F238E27FC236}">
                  <a16:creationId xmlns:a16="http://schemas.microsoft.com/office/drawing/2014/main" id="{00000000-0008-0000-0000-0000D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27</xdr:row>
          <xdr:rowOff>0</xdr:rowOff>
        </xdr:from>
        <xdr:to>
          <xdr:col>5</xdr:col>
          <xdr:colOff>76200</xdr:colOff>
          <xdr:row>28</xdr:row>
          <xdr:rowOff>7620</xdr:rowOff>
        </xdr:to>
        <xdr:sp macro="" textlink="">
          <xdr:nvSpPr>
            <xdr:cNvPr id="1504" name="Check Box 480" hidden="1">
              <a:extLst>
                <a:ext uri="{63B3BB69-23CF-44E3-9099-C40C66FF867C}">
                  <a14:compatExt spid="_x0000_s1504"/>
                </a:ext>
                <a:ext uri="{FF2B5EF4-FFF2-40B4-BE49-F238E27FC236}">
                  <a16:creationId xmlns:a16="http://schemas.microsoft.com/office/drawing/2014/main" id="{00000000-0008-0000-0000-0000E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27</xdr:row>
          <xdr:rowOff>0</xdr:rowOff>
        </xdr:from>
        <xdr:to>
          <xdr:col>6</xdr:col>
          <xdr:colOff>76200</xdr:colOff>
          <xdr:row>28</xdr:row>
          <xdr:rowOff>7620</xdr:rowOff>
        </xdr:to>
        <xdr:sp macro="" textlink="">
          <xdr:nvSpPr>
            <xdr:cNvPr id="1505" name="Check Box 481" hidden="1">
              <a:extLst>
                <a:ext uri="{63B3BB69-23CF-44E3-9099-C40C66FF867C}">
                  <a14:compatExt spid="_x0000_s1505"/>
                </a:ext>
                <a:ext uri="{FF2B5EF4-FFF2-40B4-BE49-F238E27FC236}">
                  <a16:creationId xmlns:a16="http://schemas.microsoft.com/office/drawing/2014/main" id="{00000000-0008-0000-0000-0000E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27</xdr:row>
          <xdr:rowOff>0</xdr:rowOff>
        </xdr:from>
        <xdr:to>
          <xdr:col>7</xdr:col>
          <xdr:colOff>76200</xdr:colOff>
          <xdr:row>28</xdr:row>
          <xdr:rowOff>7620</xdr:rowOff>
        </xdr:to>
        <xdr:sp macro="" textlink="">
          <xdr:nvSpPr>
            <xdr:cNvPr id="1506" name="Check Box 482" hidden="1">
              <a:extLst>
                <a:ext uri="{63B3BB69-23CF-44E3-9099-C40C66FF867C}">
                  <a14:compatExt spid="_x0000_s1506"/>
                </a:ext>
                <a:ext uri="{FF2B5EF4-FFF2-40B4-BE49-F238E27FC236}">
                  <a16:creationId xmlns:a16="http://schemas.microsoft.com/office/drawing/2014/main" id="{00000000-0008-0000-0000-0000E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27</xdr:row>
          <xdr:rowOff>0</xdr:rowOff>
        </xdr:from>
        <xdr:to>
          <xdr:col>8</xdr:col>
          <xdr:colOff>76200</xdr:colOff>
          <xdr:row>28</xdr:row>
          <xdr:rowOff>7620</xdr:rowOff>
        </xdr:to>
        <xdr:sp macro="" textlink="">
          <xdr:nvSpPr>
            <xdr:cNvPr id="1507" name="Check Box 483" hidden="1">
              <a:extLst>
                <a:ext uri="{63B3BB69-23CF-44E3-9099-C40C66FF867C}">
                  <a14:compatExt spid="_x0000_s1507"/>
                </a:ext>
                <a:ext uri="{FF2B5EF4-FFF2-40B4-BE49-F238E27FC236}">
                  <a16:creationId xmlns:a16="http://schemas.microsoft.com/office/drawing/2014/main" id="{00000000-0008-0000-0000-0000E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27</xdr:row>
          <xdr:rowOff>0</xdr:rowOff>
        </xdr:from>
        <xdr:to>
          <xdr:col>9</xdr:col>
          <xdr:colOff>76200</xdr:colOff>
          <xdr:row>28</xdr:row>
          <xdr:rowOff>7620</xdr:rowOff>
        </xdr:to>
        <xdr:sp macro="" textlink="">
          <xdr:nvSpPr>
            <xdr:cNvPr id="1508" name="Check Box 484" hidden="1">
              <a:extLst>
                <a:ext uri="{63B3BB69-23CF-44E3-9099-C40C66FF867C}">
                  <a14:compatExt spid="_x0000_s1508"/>
                </a:ext>
                <a:ext uri="{FF2B5EF4-FFF2-40B4-BE49-F238E27FC236}">
                  <a16:creationId xmlns:a16="http://schemas.microsoft.com/office/drawing/2014/main" id="{00000000-0008-0000-0000-0000E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27</xdr:row>
          <xdr:rowOff>0</xdr:rowOff>
        </xdr:from>
        <xdr:to>
          <xdr:col>10</xdr:col>
          <xdr:colOff>76200</xdr:colOff>
          <xdr:row>28</xdr:row>
          <xdr:rowOff>7620</xdr:rowOff>
        </xdr:to>
        <xdr:sp macro="" textlink="">
          <xdr:nvSpPr>
            <xdr:cNvPr id="1509" name="Check Box 485" hidden="1">
              <a:extLst>
                <a:ext uri="{63B3BB69-23CF-44E3-9099-C40C66FF867C}">
                  <a14:compatExt spid="_x0000_s1509"/>
                </a:ext>
                <a:ext uri="{FF2B5EF4-FFF2-40B4-BE49-F238E27FC236}">
                  <a16:creationId xmlns:a16="http://schemas.microsoft.com/office/drawing/2014/main" id="{00000000-0008-0000-0000-0000E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27</xdr:row>
          <xdr:rowOff>0</xdr:rowOff>
        </xdr:from>
        <xdr:to>
          <xdr:col>11</xdr:col>
          <xdr:colOff>76200</xdr:colOff>
          <xdr:row>28</xdr:row>
          <xdr:rowOff>7620</xdr:rowOff>
        </xdr:to>
        <xdr:sp macro="" textlink="">
          <xdr:nvSpPr>
            <xdr:cNvPr id="1510" name="Check Box 486" hidden="1">
              <a:extLst>
                <a:ext uri="{63B3BB69-23CF-44E3-9099-C40C66FF867C}">
                  <a14:compatExt spid="_x0000_s1510"/>
                </a:ext>
                <a:ext uri="{FF2B5EF4-FFF2-40B4-BE49-F238E27FC236}">
                  <a16:creationId xmlns:a16="http://schemas.microsoft.com/office/drawing/2014/main" id="{00000000-0008-0000-0000-0000E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0</xdr:rowOff>
        </xdr:from>
        <xdr:to>
          <xdr:col>4</xdr:col>
          <xdr:colOff>76200</xdr:colOff>
          <xdr:row>29</xdr:row>
          <xdr:rowOff>7620</xdr:rowOff>
        </xdr:to>
        <xdr:sp macro="" textlink="">
          <xdr:nvSpPr>
            <xdr:cNvPr id="1535" name="Check Box 511" hidden="1">
              <a:extLst>
                <a:ext uri="{63B3BB69-23CF-44E3-9099-C40C66FF867C}">
                  <a14:compatExt spid="_x0000_s1535"/>
                </a:ext>
                <a:ext uri="{FF2B5EF4-FFF2-40B4-BE49-F238E27FC236}">
                  <a16:creationId xmlns:a16="http://schemas.microsoft.com/office/drawing/2014/main" id="{00000000-0008-0000-0000-0000F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28</xdr:row>
          <xdr:rowOff>0</xdr:rowOff>
        </xdr:from>
        <xdr:to>
          <xdr:col>5</xdr:col>
          <xdr:colOff>76200</xdr:colOff>
          <xdr:row>29</xdr:row>
          <xdr:rowOff>7620</xdr:rowOff>
        </xdr:to>
        <xdr:sp macro="" textlink="">
          <xdr:nvSpPr>
            <xdr:cNvPr id="1536" name="Check Box 512" hidden="1">
              <a:extLst>
                <a:ext uri="{63B3BB69-23CF-44E3-9099-C40C66FF867C}">
                  <a14:compatExt spid="_x0000_s1536"/>
                </a:ext>
                <a:ext uri="{FF2B5EF4-FFF2-40B4-BE49-F238E27FC236}">
                  <a16:creationId xmlns:a16="http://schemas.microsoft.com/office/drawing/2014/main" id="{00000000-0008-0000-0000-00000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0</xdr:rowOff>
        </xdr:from>
        <xdr:to>
          <xdr:col>6</xdr:col>
          <xdr:colOff>76200</xdr:colOff>
          <xdr:row>29</xdr:row>
          <xdr:rowOff>7620</xdr:rowOff>
        </xdr:to>
        <xdr:sp macro="" textlink="">
          <xdr:nvSpPr>
            <xdr:cNvPr id="1537" name="Check Box 513" hidden="1">
              <a:extLst>
                <a:ext uri="{63B3BB69-23CF-44E3-9099-C40C66FF867C}">
                  <a14:compatExt spid="_x0000_s1537"/>
                </a:ext>
                <a:ext uri="{FF2B5EF4-FFF2-40B4-BE49-F238E27FC236}">
                  <a16:creationId xmlns:a16="http://schemas.microsoft.com/office/drawing/2014/main" id="{00000000-0008-0000-0000-00000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28</xdr:row>
          <xdr:rowOff>0</xdr:rowOff>
        </xdr:from>
        <xdr:to>
          <xdr:col>7</xdr:col>
          <xdr:colOff>76200</xdr:colOff>
          <xdr:row>29</xdr:row>
          <xdr:rowOff>7620</xdr:rowOff>
        </xdr:to>
        <xdr:sp macro="" textlink="">
          <xdr:nvSpPr>
            <xdr:cNvPr id="1538" name="Check Box 514" hidden="1">
              <a:extLst>
                <a:ext uri="{63B3BB69-23CF-44E3-9099-C40C66FF867C}">
                  <a14:compatExt spid="_x0000_s1538"/>
                </a:ext>
                <a:ext uri="{FF2B5EF4-FFF2-40B4-BE49-F238E27FC236}">
                  <a16:creationId xmlns:a16="http://schemas.microsoft.com/office/drawing/2014/main" id="{00000000-0008-0000-0000-00000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28</xdr:row>
          <xdr:rowOff>0</xdr:rowOff>
        </xdr:from>
        <xdr:to>
          <xdr:col>8</xdr:col>
          <xdr:colOff>76200</xdr:colOff>
          <xdr:row>29</xdr:row>
          <xdr:rowOff>7620</xdr:rowOff>
        </xdr:to>
        <xdr:sp macro="" textlink="">
          <xdr:nvSpPr>
            <xdr:cNvPr id="1539" name="Check Box 515" hidden="1">
              <a:extLst>
                <a:ext uri="{63B3BB69-23CF-44E3-9099-C40C66FF867C}">
                  <a14:compatExt spid="_x0000_s1539"/>
                </a:ext>
                <a:ext uri="{FF2B5EF4-FFF2-40B4-BE49-F238E27FC236}">
                  <a16:creationId xmlns:a16="http://schemas.microsoft.com/office/drawing/2014/main" id="{00000000-0008-0000-0000-00000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28</xdr:row>
          <xdr:rowOff>0</xdr:rowOff>
        </xdr:from>
        <xdr:to>
          <xdr:col>9</xdr:col>
          <xdr:colOff>76200</xdr:colOff>
          <xdr:row>29</xdr:row>
          <xdr:rowOff>7620</xdr:rowOff>
        </xdr:to>
        <xdr:sp macro="" textlink="">
          <xdr:nvSpPr>
            <xdr:cNvPr id="1540" name="Check Box 516" hidden="1">
              <a:extLst>
                <a:ext uri="{63B3BB69-23CF-44E3-9099-C40C66FF867C}">
                  <a14:compatExt spid="_x0000_s1540"/>
                </a:ext>
                <a:ext uri="{FF2B5EF4-FFF2-40B4-BE49-F238E27FC236}">
                  <a16:creationId xmlns:a16="http://schemas.microsoft.com/office/drawing/2014/main" id="{00000000-0008-0000-0000-00000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28</xdr:row>
          <xdr:rowOff>0</xdr:rowOff>
        </xdr:from>
        <xdr:to>
          <xdr:col>10</xdr:col>
          <xdr:colOff>76200</xdr:colOff>
          <xdr:row>29</xdr:row>
          <xdr:rowOff>7620</xdr:rowOff>
        </xdr:to>
        <xdr:sp macro="" textlink="">
          <xdr:nvSpPr>
            <xdr:cNvPr id="1541" name="Check Box 517" hidden="1">
              <a:extLst>
                <a:ext uri="{63B3BB69-23CF-44E3-9099-C40C66FF867C}">
                  <a14:compatExt spid="_x0000_s1541"/>
                </a:ext>
                <a:ext uri="{FF2B5EF4-FFF2-40B4-BE49-F238E27FC236}">
                  <a16:creationId xmlns:a16="http://schemas.microsoft.com/office/drawing/2014/main" id="{00000000-0008-0000-0000-00000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29</xdr:row>
          <xdr:rowOff>0</xdr:rowOff>
        </xdr:from>
        <xdr:to>
          <xdr:col>11</xdr:col>
          <xdr:colOff>76200</xdr:colOff>
          <xdr:row>30</xdr:row>
          <xdr:rowOff>7620</xdr:rowOff>
        </xdr:to>
        <xdr:sp macro="" textlink="">
          <xdr:nvSpPr>
            <xdr:cNvPr id="1542" name="Check Box 518" hidden="1">
              <a:extLst>
                <a:ext uri="{63B3BB69-23CF-44E3-9099-C40C66FF867C}">
                  <a14:compatExt spid="_x0000_s1542"/>
                </a:ext>
                <a:ext uri="{FF2B5EF4-FFF2-40B4-BE49-F238E27FC236}">
                  <a16:creationId xmlns:a16="http://schemas.microsoft.com/office/drawing/2014/main" id="{00000000-0008-0000-0000-00000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4</xdr:col>
          <xdr:colOff>76200</xdr:colOff>
          <xdr:row>30</xdr:row>
          <xdr:rowOff>7620</xdr:rowOff>
        </xdr:to>
        <xdr:sp macro="" textlink="">
          <xdr:nvSpPr>
            <xdr:cNvPr id="1575" name="Check Box 551" hidden="1">
              <a:extLst>
                <a:ext uri="{63B3BB69-23CF-44E3-9099-C40C66FF867C}">
                  <a14:compatExt spid="_x0000_s1575"/>
                </a:ext>
                <a:ext uri="{FF2B5EF4-FFF2-40B4-BE49-F238E27FC236}">
                  <a16:creationId xmlns:a16="http://schemas.microsoft.com/office/drawing/2014/main" id="{00000000-0008-0000-0000-00002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29</xdr:row>
          <xdr:rowOff>0</xdr:rowOff>
        </xdr:from>
        <xdr:to>
          <xdr:col>5</xdr:col>
          <xdr:colOff>76200</xdr:colOff>
          <xdr:row>30</xdr:row>
          <xdr:rowOff>7620</xdr:rowOff>
        </xdr:to>
        <xdr:sp macro="" textlink="">
          <xdr:nvSpPr>
            <xdr:cNvPr id="1576" name="Check Box 552" hidden="1">
              <a:extLst>
                <a:ext uri="{63B3BB69-23CF-44E3-9099-C40C66FF867C}">
                  <a14:compatExt spid="_x0000_s1576"/>
                </a:ext>
                <a:ext uri="{FF2B5EF4-FFF2-40B4-BE49-F238E27FC236}">
                  <a16:creationId xmlns:a16="http://schemas.microsoft.com/office/drawing/2014/main" id="{00000000-0008-0000-0000-00002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29</xdr:row>
          <xdr:rowOff>0</xdr:rowOff>
        </xdr:from>
        <xdr:to>
          <xdr:col>6</xdr:col>
          <xdr:colOff>76200</xdr:colOff>
          <xdr:row>30</xdr:row>
          <xdr:rowOff>7620</xdr:rowOff>
        </xdr:to>
        <xdr:sp macro="" textlink="">
          <xdr:nvSpPr>
            <xdr:cNvPr id="1577" name="Check Box 553" hidden="1">
              <a:extLst>
                <a:ext uri="{63B3BB69-23CF-44E3-9099-C40C66FF867C}">
                  <a14:compatExt spid="_x0000_s1577"/>
                </a:ext>
                <a:ext uri="{FF2B5EF4-FFF2-40B4-BE49-F238E27FC236}">
                  <a16:creationId xmlns:a16="http://schemas.microsoft.com/office/drawing/2014/main" id="{00000000-0008-0000-0000-00002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29</xdr:row>
          <xdr:rowOff>0</xdr:rowOff>
        </xdr:from>
        <xdr:to>
          <xdr:col>7</xdr:col>
          <xdr:colOff>76200</xdr:colOff>
          <xdr:row>30</xdr:row>
          <xdr:rowOff>7620</xdr:rowOff>
        </xdr:to>
        <xdr:sp macro="" textlink="">
          <xdr:nvSpPr>
            <xdr:cNvPr id="1578" name="Check Box 554" hidden="1">
              <a:extLst>
                <a:ext uri="{63B3BB69-23CF-44E3-9099-C40C66FF867C}">
                  <a14:compatExt spid="_x0000_s1578"/>
                </a:ext>
                <a:ext uri="{FF2B5EF4-FFF2-40B4-BE49-F238E27FC236}">
                  <a16:creationId xmlns:a16="http://schemas.microsoft.com/office/drawing/2014/main" id="{00000000-0008-0000-0000-00002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29</xdr:row>
          <xdr:rowOff>0</xdr:rowOff>
        </xdr:from>
        <xdr:to>
          <xdr:col>8</xdr:col>
          <xdr:colOff>76200</xdr:colOff>
          <xdr:row>30</xdr:row>
          <xdr:rowOff>7620</xdr:rowOff>
        </xdr:to>
        <xdr:sp macro="" textlink="">
          <xdr:nvSpPr>
            <xdr:cNvPr id="1579" name="Check Box 555" hidden="1">
              <a:extLst>
                <a:ext uri="{63B3BB69-23CF-44E3-9099-C40C66FF867C}">
                  <a14:compatExt spid="_x0000_s1579"/>
                </a:ext>
                <a:ext uri="{FF2B5EF4-FFF2-40B4-BE49-F238E27FC236}">
                  <a16:creationId xmlns:a16="http://schemas.microsoft.com/office/drawing/2014/main" id="{00000000-0008-0000-0000-00002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29</xdr:row>
          <xdr:rowOff>0</xdr:rowOff>
        </xdr:from>
        <xdr:to>
          <xdr:col>9</xdr:col>
          <xdr:colOff>76200</xdr:colOff>
          <xdr:row>30</xdr:row>
          <xdr:rowOff>7620</xdr:rowOff>
        </xdr:to>
        <xdr:sp macro="" textlink="">
          <xdr:nvSpPr>
            <xdr:cNvPr id="1580" name="Check Box 556" hidden="1">
              <a:extLst>
                <a:ext uri="{63B3BB69-23CF-44E3-9099-C40C66FF867C}">
                  <a14:compatExt spid="_x0000_s1580"/>
                </a:ext>
                <a:ext uri="{FF2B5EF4-FFF2-40B4-BE49-F238E27FC236}">
                  <a16:creationId xmlns:a16="http://schemas.microsoft.com/office/drawing/2014/main" id="{00000000-0008-0000-0000-00002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29</xdr:row>
          <xdr:rowOff>0</xdr:rowOff>
        </xdr:from>
        <xdr:to>
          <xdr:col>10</xdr:col>
          <xdr:colOff>76200</xdr:colOff>
          <xdr:row>30</xdr:row>
          <xdr:rowOff>7620</xdr:rowOff>
        </xdr:to>
        <xdr:sp macro="" textlink="">
          <xdr:nvSpPr>
            <xdr:cNvPr id="1581" name="Check Box 557" hidden="1">
              <a:extLst>
                <a:ext uri="{63B3BB69-23CF-44E3-9099-C40C66FF867C}">
                  <a14:compatExt spid="_x0000_s1581"/>
                </a:ext>
                <a:ext uri="{FF2B5EF4-FFF2-40B4-BE49-F238E27FC236}">
                  <a16:creationId xmlns:a16="http://schemas.microsoft.com/office/drawing/2014/main" id="{00000000-0008-0000-0000-00002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30</xdr:row>
          <xdr:rowOff>0</xdr:rowOff>
        </xdr:from>
        <xdr:to>
          <xdr:col>11</xdr:col>
          <xdr:colOff>76200</xdr:colOff>
          <xdr:row>31</xdr:row>
          <xdr:rowOff>7620</xdr:rowOff>
        </xdr:to>
        <xdr:sp macro="" textlink="">
          <xdr:nvSpPr>
            <xdr:cNvPr id="1582" name="Check Box 558" hidden="1">
              <a:extLst>
                <a:ext uri="{63B3BB69-23CF-44E3-9099-C40C66FF867C}">
                  <a14:compatExt spid="_x0000_s1582"/>
                </a:ext>
                <a:ext uri="{FF2B5EF4-FFF2-40B4-BE49-F238E27FC236}">
                  <a16:creationId xmlns:a16="http://schemas.microsoft.com/office/drawing/2014/main" id="{00000000-0008-0000-0000-00002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0</xdr:rowOff>
        </xdr:from>
        <xdr:to>
          <xdr:col>4</xdr:col>
          <xdr:colOff>76200</xdr:colOff>
          <xdr:row>31</xdr:row>
          <xdr:rowOff>7620</xdr:rowOff>
        </xdr:to>
        <xdr:sp macro="" textlink="">
          <xdr:nvSpPr>
            <xdr:cNvPr id="1615" name="Check Box 591" hidden="1">
              <a:extLst>
                <a:ext uri="{63B3BB69-23CF-44E3-9099-C40C66FF867C}">
                  <a14:compatExt spid="_x0000_s1615"/>
                </a:ext>
                <a:ext uri="{FF2B5EF4-FFF2-40B4-BE49-F238E27FC236}">
                  <a16:creationId xmlns:a16="http://schemas.microsoft.com/office/drawing/2014/main" id="{00000000-0008-0000-0000-00004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30</xdr:row>
          <xdr:rowOff>0</xdr:rowOff>
        </xdr:from>
        <xdr:to>
          <xdr:col>5</xdr:col>
          <xdr:colOff>76200</xdr:colOff>
          <xdr:row>31</xdr:row>
          <xdr:rowOff>7620</xdr:rowOff>
        </xdr:to>
        <xdr:sp macro="" textlink="">
          <xdr:nvSpPr>
            <xdr:cNvPr id="1616" name="Check Box 592" hidden="1">
              <a:extLst>
                <a:ext uri="{63B3BB69-23CF-44E3-9099-C40C66FF867C}">
                  <a14:compatExt spid="_x0000_s1616"/>
                </a:ext>
                <a:ext uri="{FF2B5EF4-FFF2-40B4-BE49-F238E27FC236}">
                  <a16:creationId xmlns:a16="http://schemas.microsoft.com/office/drawing/2014/main" id="{00000000-0008-0000-0000-00005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0</xdr:rowOff>
        </xdr:from>
        <xdr:to>
          <xdr:col>6</xdr:col>
          <xdr:colOff>76200</xdr:colOff>
          <xdr:row>31</xdr:row>
          <xdr:rowOff>7620</xdr:rowOff>
        </xdr:to>
        <xdr:sp macro="" textlink="">
          <xdr:nvSpPr>
            <xdr:cNvPr id="1617" name="Check Box 593" hidden="1">
              <a:extLst>
                <a:ext uri="{63B3BB69-23CF-44E3-9099-C40C66FF867C}">
                  <a14:compatExt spid="_x0000_s1617"/>
                </a:ext>
                <a:ext uri="{FF2B5EF4-FFF2-40B4-BE49-F238E27FC236}">
                  <a16:creationId xmlns:a16="http://schemas.microsoft.com/office/drawing/2014/main" id="{00000000-0008-0000-0000-00005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30</xdr:row>
          <xdr:rowOff>0</xdr:rowOff>
        </xdr:from>
        <xdr:to>
          <xdr:col>7</xdr:col>
          <xdr:colOff>76200</xdr:colOff>
          <xdr:row>31</xdr:row>
          <xdr:rowOff>7620</xdr:rowOff>
        </xdr:to>
        <xdr:sp macro="" textlink="">
          <xdr:nvSpPr>
            <xdr:cNvPr id="1618" name="Check Box 594" hidden="1">
              <a:extLst>
                <a:ext uri="{63B3BB69-23CF-44E3-9099-C40C66FF867C}">
                  <a14:compatExt spid="_x0000_s1618"/>
                </a:ext>
                <a:ext uri="{FF2B5EF4-FFF2-40B4-BE49-F238E27FC236}">
                  <a16:creationId xmlns:a16="http://schemas.microsoft.com/office/drawing/2014/main" id="{00000000-0008-0000-0000-00005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30</xdr:row>
          <xdr:rowOff>0</xdr:rowOff>
        </xdr:from>
        <xdr:to>
          <xdr:col>8</xdr:col>
          <xdr:colOff>76200</xdr:colOff>
          <xdr:row>31</xdr:row>
          <xdr:rowOff>7620</xdr:rowOff>
        </xdr:to>
        <xdr:sp macro="" textlink="">
          <xdr:nvSpPr>
            <xdr:cNvPr id="1619" name="Check Box 595" hidden="1">
              <a:extLst>
                <a:ext uri="{63B3BB69-23CF-44E3-9099-C40C66FF867C}">
                  <a14:compatExt spid="_x0000_s1619"/>
                </a:ext>
                <a:ext uri="{FF2B5EF4-FFF2-40B4-BE49-F238E27FC236}">
                  <a16:creationId xmlns:a16="http://schemas.microsoft.com/office/drawing/2014/main" id="{00000000-0008-0000-0000-00005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30</xdr:row>
          <xdr:rowOff>0</xdr:rowOff>
        </xdr:from>
        <xdr:to>
          <xdr:col>9</xdr:col>
          <xdr:colOff>76200</xdr:colOff>
          <xdr:row>31</xdr:row>
          <xdr:rowOff>7620</xdr:rowOff>
        </xdr:to>
        <xdr:sp macro="" textlink="">
          <xdr:nvSpPr>
            <xdr:cNvPr id="1620" name="Check Box 596" hidden="1">
              <a:extLst>
                <a:ext uri="{63B3BB69-23CF-44E3-9099-C40C66FF867C}">
                  <a14:compatExt spid="_x0000_s1620"/>
                </a:ext>
                <a:ext uri="{FF2B5EF4-FFF2-40B4-BE49-F238E27FC236}">
                  <a16:creationId xmlns:a16="http://schemas.microsoft.com/office/drawing/2014/main" id="{00000000-0008-0000-0000-00005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30</xdr:row>
          <xdr:rowOff>0</xdr:rowOff>
        </xdr:from>
        <xdr:to>
          <xdr:col>10</xdr:col>
          <xdr:colOff>76200</xdr:colOff>
          <xdr:row>31</xdr:row>
          <xdr:rowOff>7620</xdr:rowOff>
        </xdr:to>
        <xdr:sp macro="" textlink="">
          <xdr:nvSpPr>
            <xdr:cNvPr id="1621" name="Check Box 597" hidden="1">
              <a:extLst>
                <a:ext uri="{63B3BB69-23CF-44E3-9099-C40C66FF867C}">
                  <a14:compatExt spid="_x0000_s1621"/>
                </a:ext>
                <a:ext uri="{FF2B5EF4-FFF2-40B4-BE49-F238E27FC236}">
                  <a16:creationId xmlns:a16="http://schemas.microsoft.com/office/drawing/2014/main" id="{00000000-0008-0000-0000-00005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33</xdr:row>
          <xdr:rowOff>0</xdr:rowOff>
        </xdr:from>
        <xdr:to>
          <xdr:col>11</xdr:col>
          <xdr:colOff>76200</xdr:colOff>
          <xdr:row>34</xdr:row>
          <xdr:rowOff>7620</xdr:rowOff>
        </xdr:to>
        <xdr:sp macro="" textlink="">
          <xdr:nvSpPr>
            <xdr:cNvPr id="1622" name="Check Box 598" hidden="1">
              <a:extLst>
                <a:ext uri="{63B3BB69-23CF-44E3-9099-C40C66FF867C}">
                  <a14:compatExt spid="_x0000_s1622"/>
                </a:ext>
                <a:ext uri="{FF2B5EF4-FFF2-40B4-BE49-F238E27FC236}">
                  <a16:creationId xmlns:a16="http://schemas.microsoft.com/office/drawing/2014/main" id="{00000000-0008-0000-0000-00005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4</xdr:col>
          <xdr:colOff>76200</xdr:colOff>
          <xdr:row>32</xdr:row>
          <xdr:rowOff>7620</xdr:rowOff>
        </xdr:to>
        <xdr:sp macro="" textlink="">
          <xdr:nvSpPr>
            <xdr:cNvPr id="1655" name="Check Box 631" hidden="1">
              <a:extLst>
                <a:ext uri="{63B3BB69-23CF-44E3-9099-C40C66FF867C}">
                  <a14:compatExt spid="_x0000_s1655"/>
                </a:ext>
                <a:ext uri="{FF2B5EF4-FFF2-40B4-BE49-F238E27FC236}">
                  <a16:creationId xmlns:a16="http://schemas.microsoft.com/office/drawing/2014/main" id="{00000000-0008-0000-0000-00007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31</xdr:row>
          <xdr:rowOff>0</xdr:rowOff>
        </xdr:from>
        <xdr:to>
          <xdr:col>5</xdr:col>
          <xdr:colOff>76200</xdr:colOff>
          <xdr:row>32</xdr:row>
          <xdr:rowOff>7620</xdr:rowOff>
        </xdr:to>
        <xdr:sp macro="" textlink="">
          <xdr:nvSpPr>
            <xdr:cNvPr id="1656" name="Check Box 632" hidden="1">
              <a:extLst>
                <a:ext uri="{63B3BB69-23CF-44E3-9099-C40C66FF867C}">
                  <a14:compatExt spid="_x0000_s1656"/>
                </a:ext>
                <a:ext uri="{FF2B5EF4-FFF2-40B4-BE49-F238E27FC236}">
                  <a16:creationId xmlns:a16="http://schemas.microsoft.com/office/drawing/2014/main" id="{00000000-0008-0000-0000-00007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31</xdr:row>
          <xdr:rowOff>0</xdr:rowOff>
        </xdr:from>
        <xdr:to>
          <xdr:col>6</xdr:col>
          <xdr:colOff>76200</xdr:colOff>
          <xdr:row>32</xdr:row>
          <xdr:rowOff>7620</xdr:rowOff>
        </xdr:to>
        <xdr:sp macro="" textlink="">
          <xdr:nvSpPr>
            <xdr:cNvPr id="1657" name="Check Box 633" hidden="1">
              <a:extLst>
                <a:ext uri="{63B3BB69-23CF-44E3-9099-C40C66FF867C}">
                  <a14:compatExt spid="_x0000_s1657"/>
                </a:ext>
                <a:ext uri="{FF2B5EF4-FFF2-40B4-BE49-F238E27FC236}">
                  <a16:creationId xmlns:a16="http://schemas.microsoft.com/office/drawing/2014/main" id="{00000000-0008-0000-0000-00007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31</xdr:row>
          <xdr:rowOff>0</xdr:rowOff>
        </xdr:from>
        <xdr:to>
          <xdr:col>7</xdr:col>
          <xdr:colOff>76200</xdr:colOff>
          <xdr:row>32</xdr:row>
          <xdr:rowOff>7620</xdr:rowOff>
        </xdr:to>
        <xdr:sp macro="" textlink="">
          <xdr:nvSpPr>
            <xdr:cNvPr id="1658" name="Check Box 634" hidden="1">
              <a:extLst>
                <a:ext uri="{63B3BB69-23CF-44E3-9099-C40C66FF867C}">
                  <a14:compatExt spid="_x0000_s1658"/>
                </a:ext>
                <a:ext uri="{FF2B5EF4-FFF2-40B4-BE49-F238E27FC236}">
                  <a16:creationId xmlns:a16="http://schemas.microsoft.com/office/drawing/2014/main" id="{00000000-0008-0000-0000-00007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31</xdr:row>
          <xdr:rowOff>0</xdr:rowOff>
        </xdr:from>
        <xdr:to>
          <xdr:col>8</xdr:col>
          <xdr:colOff>76200</xdr:colOff>
          <xdr:row>32</xdr:row>
          <xdr:rowOff>7620</xdr:rowOff>
        </xdr:to>
        <xdr:sp macro="" textlink="">
          <xdr:nvSpPr>
            <xdr:cNvPr id="1659" name="Check Box 635" hidden="1">
              <a:extLst>
                <a:ext uri="{63B3BB69-23CF-44E3-9099-C40C66FF867C}">
                  <a14:compatExt spid="_x0000_s1659"/>
                </a:ext>
                <a:ext uri="{FF2B5EF4-FFF2-40B4-BE49-F238E27FC236}">
                  <a16:creationId xmlns:a16="http://schemas.microsoft.com/office/drawing/2014/main" id="{00000000-0008-0000-0000-00007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31</xdr:row>
          <xdr:rowOff>0</xdr:rowOff>
        </xdr:from>
        <xdr:to>
          <xdr:col>9</xdr:col>
          <xdr:colOff>76200</xdr:colOff>
          <xdr:row>32</xdr:row>
          <xdr:rowOff>7620</xdr:rowOff>
        </xdr:to>
        <xdr:sp macro="" textlink="">
          <xdr:nvSpPr>
            <xdr:cNvPr id="1660" name="Check Box 636" hidden="1">
              <a:extLst>
                <a:ext uri="{63B3BB69-23CF-44E3-9099-C40C66FF867C}">
                  <a14:compatExt spid="_x0000_s1660"/>
                </a:ext>
                <a:ext uri="{FF2B5EF4-FFF2-40B4-BE49-F238E27FC236}">
                  <a16:creationId xmlns:a16="http://schemas.microsoft.com/office/drawing/2014/main" id="{00000000-0008-0000-0000-00007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31</xdr:row>
          <xdr:rowOff>0</xdr:rowOff>
        </xdr:from>
        <xdr:to>
          <xdr:col>10</xdr:col>
          <xdr:colOff>76200</xdr:colOff>
          <xdr:row>32</xdr:row>
          <xdr:rowOff>7620</xdr:rowOff>
        </xdr:to>
        <xdr:sp macro="" textlink="">
          <xdr:nvSpPr>
            <xdr:cNvPr id="1661" name="Check Box 637" hidden="1">
              <a:extLst>
                <a:ext uri="{63B3BB69-23CF-44E3-9099-C40C66FF867C}">
                  <a14:compatExt spid="_x0000_s1661"/>
                </a:ext>
                <a:ext uri="{FF2B5EF4-FFF2-40B4-BE49-F238E27FC236}">
                  <a16:creationId xmlns:a16="http://schemas.microsoft.com/office/drawing/2014/main" id="{00000000-0008-0000-0000-00007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34</xdr:row>
          <xdr:rowOff>0</xdr:rowOff>
        </xdr:from>
        <xdr:to>
          <xdr:col>11</xdr:col>
          <xdr:colOff>76200</xdr:colOff>
          <xdr:row>35</xdr:row>
          <xdr:rowOff>7620</xdr:rowOff>
        </xdr:to>
        <xdr:sp macro="" textlink="">
          <xdr:nvSpPr>
            <xdr:cNvPr id="1662" name="Check Box 638" hidden="1">
              <a:extLst>
                <a:ext uri="{63B3BB69-23CF-44E3-9099-C40C66FF867C}">
                  <a14:compatExt spid="_x0000_s1662"/>
                </a:ext>
                <a:ext uri="{FF2B5EF4-FFF2-40B4-BE49-F238E27FC236}">
                  <a16:creationId xmlns:a16="http://schemas.microsoft.com/office/drawing/2014/main" id="{00000000-0008-0000-0000-00007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0</xdr:rowOff>
        </xdr:from>
        <xdr:to>
          <xdr:col>4</xdr:col>
          <xdr:colOff>76200</xdr:colOff>
          <xdr:row>33</xdr:row>
          <xdr:rowOff>7620</xdr:rowOff>
        </xdr:to>
        <xdr:sp macro="" textlink="">
          <xdr:nvSpPr>
            <xdr:cNvPr id="1687" name="Check Box 663" hidden="1">
              <a:extLst>
                <a:ext uri="{63B3BB69-23CF-44E3-9099-C40C66FF867C}">
                  <a14:compatExt spid="_x0000_s1687"/>
                </a:ext>
                <a:ext uri="{FF2B5EF4-FFF2-40B4-BE49-F238E27FC236}">
                  <a16:creationId xmlns:a16="http://schemas.microsoft.com/office/drawing/2014/main" id="{00000000-0008-0000-0000-00009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0</xdr:rowOff>
        </xdr:from>
        <xdr:to>
          <xdr:col>5</xdr:col>
          <xdr:colOff>76200</xdr:colOff>
          <xdr:row>33</xdr:row>
          <xdr:rowOff>7620</xdr:rowOff>
        </xdr:to>
        <xdr:sp macro="" textlink="">
          <xdr:nvSpPr>
            <xdr:cNvPr id="1696" name="Check Box 672" hidden="1">
              <a:extLst>
                <a:ext uri="{63B3BB69-23CF-44E3-9099-C40C66FF867C}">
                  <a14:compatExt spid="_x0000_s1696"/>
                </a:ext>
                <a:ext uri="{FF2B5EF4-FFF2-40B4-BE49-F238E27FC236}">
                  <a16:creationId xmlns:a16="http://schemas.microsoft.com/office/drawing/2014/main" id="{00000000-0008-0000-0000-0000A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32</xdr:row>
          <xdr:rowOff>0</xdr:rowOff>
        </xdr:from>
        <xdr:to>
          <xdr:col>6</xdr:col>
          <xdr:colOff>76200</xdr:colOff>
          <xdr:row>33</xdr:row>
          <xdr:rowOff>7620</xdr:rowOff>
        </xdr:to>
        <xdr:sp macro="" textlink="">
          <xdr:nvSpPr>
            <xdr:cNvPr id="1697" name="Check Box 673" hidden="1">
              <a:extLst>
                <a:ext uri="{63B3BB69-23CF-44E3-9099-C40C66FF867C}">
                  <a14:compatExt spid="_x0000_s1697"/>
                </a:ext>
                <a:ext uri="{FF2B5EF4-FFF2-40B4-BE49-F238E27FC236}">
                  <a16:creationId xmlns:a16="http://schemas.microsoft.com/office/drawing/2014/main" id="{00000000-0008-0000-0000-0000A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32</xdr:row>
          <xdr:rowOff>0</xdr:rowOff>
        </xdr:from>
        <xdr:to>
          <xdr:col>7</xdr:col>
          <xdr:colOff>76200</xdr:colOff>
          <xdr:row>33</xdr:row>
          <xdr:rowOff>7620</xdr:rowOff>
        </xdr:to>
        <xdr:sp macro="" textlink="">
          <xdr:nvSpPr>
            <xdr:cNvPr id="1698" name="Check Box 674" hidden="1">
              <a:extLst>
                <a:ext uri="{63B3BB69-23CF-44E3-9099-C40C66FF867C}">
                  <a14:compatExt spid="_x0000_s1698"/>
                </a:ext>
                <a:ext uri="{FF2B5EF4-FFF2-40B4-BE49-F238E27FC236}">
                  <a16:creationId xmlns:a16="http://schemas.microsoft.com/office/drawing/2014/main" id="{00000000-0008-0000-0000-0000A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32</xdr:row>
          <xdr:rowOff>0</xdr:rowOff>
        </xdr:from>
        <xdr:to>
          <xdr:col>8</xdr:col>
          <xdr:colOff>76200</xdr:colOff>
          <xdr:row>33</xdr:row>
          <xdr:rowOff>7620</xdr:rowOff>
        </xdr:to>
        <xdr:sp macro="" textlink="">
          <xdr:nvSpPr>
            <xdr:cNvPr id="1699" name="Check Box 675" hidden="1">
              <a:extLst>
                <a:ext uri="{63B3BB69-23CF-44E3-9099-C40C66FF867C}">
                  <a14:compatExt spid="_x0000_s1699"/>
                </a:ext>
                <a:ext uri="{FF2B5EF4-FFF2-40B4-BE49-F238E27FC236}">
                  <a16:creationId xmlns:a16="http://schemas.microsoft.com/office/drawing/2014/main" id="{00000000-0008-0000-0000-0000A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32</xdr:row>
          <xdr:rowOff>0</xdr:rowOff>
        </xdr:from>
        <xdr:to>
          <xdr:col>9</xdr:col>
          <xdr:colOff>76200</xdr:colOff>
          <xdr:row>33</xdr:row>
          <xdr:rowOff>7620</xdr:rowOff>
        </xdr:to>
        <xdr:sp macro="" textlink="">
          <xdr:nvSpPr>
            <xdr:cNvPr id="1700" name="Check Box 676" hidden="1">
              <a:extLst>
                <a:ext uri="{63B3BB69-23CF-44E3-9099-C40C66FF867C}">
                  <a14:compatExt spid="_x0000_s1700"/>
                </a:ext>
                <a:ext uri="{FF2B5EF4-FFF2-40B4-BE49-F238E27FC236}">
                  <a16:creationId xmlns:a16="http://schemas.microsoft.com/office/drawing/2014/main" id="{00000000-0008-0000-0000-0000A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32</xdr:row>
          <xdr:rowOff>0</xdr:rowOff>
        </xdr:from>
        <xdr:to>
          <xdr:col>10</xdr:col>
          <xdr:colOff>76200</xdr:colOff>
          <xdr:row>33</xdr:row>
          <xdr:rowOff>7620</xdr:rowOff>
        </xdr:to>
        <xdr:sp macro="" textlink="">
          <xdr:nvSpPr>
            <xdr:cNvPr id="1701" name="Check Box 677" hidden="1">
              <a:extLst>
                <a:ext uri="{63B3BB69-23CF-44E3-9099-C40C66FF867C}">
                  <a14:compatExt spid="_x0000_s1701"/>
                </a:ext>
                <a:ext uri="{FF2B5EF4-FFF2-40B4-BE49-F238E27FC236}">
                  <a16:creationId xmlns:a16="http://schemas.microsoft.com/office/drawing/2014/main" id="{00000000-0008-0000-0000-0000A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35</xdr:row>
          <xdr:rowOff>0</xdr:rowOff>
        </xdr:from>
        <xdr:to>
          <xdr:col>11</xdr:col>
          <xdr:colOff>76200</xdr:colOff>
          <xdr:row>36</xdr:row>
          <xdr:rowOff>7620</xdr:rowOff>
        </xdr:to>
        <xdr:sp macro="" textlink="">
          <xdr:nvSpPr>
            <xdr:cNvPr id="1702" name="Check Box 678" hidden="1">
              <a:extLst>
                <a:ext uri="{63B3BB69-23CF-44E3-9099-C40C66FF867C}">
                  <a14:compatExt spid="_x0000_s1702"/>
                </a:ext>
                <a:ext uri="{FF2B5EF4-FFF2-40B4-BE49-F238E27FC236}">
                  <a16:creationId xmlns:a16="http://schemas.microsoft.com/office/drawing/2014/main" id="{00000000-0008-0000-0000-0000A6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33</xdr:row>
          <xdr:rowOff>0</xdr:rowOff>
        </xdr:from>
        <xdr:to>
          <xdr:col>9</xdr:col>
          <xdr:colOff>76200</xdr:colOff>
          <xdr:row>34</xdr:row>
          <xdr:rowOff>7620</xdr:rowOff>
        </xdr:to>
        <xdr:sp macro="" textlink="">
          <xdr:nvSpPr>
            <xdr:cNvPr id="1732" name="Check Box 708" hidden="1">
              <a:extLst>
                <a:ext uri="{63B3BB69-23CF-44E3-9099-C40C66FF867C}">
                  <a14:compatExt spid="_x0000_s1732"/>
                </a:ext>
                <a:ext uri="{FF2B5EF4-FFF2-40B4-BE49-F238E27FC236}">
                  <a16:creationId xmlns:a16="http://schemas.microsoft.com/office/drawing/2014/main" id="{00000000-0008-0000-0000-0000C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76200</xdr:colOff>
          <xdr:row>34</xdr:row>
          <xdr:rowOff>7620</xdr:rowOff>
        </xdr:to>
        <xdr:sp macro="" textlink="">
          <xdr:nvSpPr>
            <xdr:cNvPr id="1735" name="Check Box 711" hidden="1">
              <a:extLst>
                <a:ext uri="{63B3BB69-23CF-44E3-9099-C40C66FF867C}">
                  <a14:compatExt spid="_x0000_s1735"/>
                </a:ext>
                <a:ext uri="{FF2B5EF4-FFF2-40B4-BE49-F238E27FC236}">
                  <a16:creationId xmlns:a16="http://schemas.microsoft.com/office/drawing/2014/main" id="{00000000-0008-0000-0000-0000C7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0</xdr:rowOff>
        </xdr:from>
        <xdr:to>
          <xdr:col>5</xdr:col>
          <xdr:colOff>76200</xdr:colOff>
          <xdr:row>34</xdr:row>
          <xdr:rowOff>7620</xdr:rowOff>
        </xdr:to>
        <xdr:sp macro="" textlink="">
          <xdr:nvSpPr>
            <xdr:cNvPr id="1736" name="Check Box 712" hidden="1">
              <a:extLst>
                <a:ext uri="{63B3BB69-23CF-44E3-9099-C40C66FF867C}">
                  <a14:compatExt spid="_x0000_s1736"/>
                </a:ext>
                <a:ext uri="{FF2B5EF4-FFF2-40B4-BE49-F238E27FC236}">
                  <a16:creationId xmlns:a16="http://schemas.microsoft.com/office/drawing/2014/main" id="{00000000-0008-0000-0000-0000C8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33</xdr:row>
          <xdr:rowOff>0</xdr:rowOff>
        </xdr:from>
        <xdr:to>
          <xdr:col>6</xdr:col>
          <xdr:colOff>76200</xdr:colOff>
          <xdr:row>34</xdr:row>
          <xdr:rowOff>7620</xdr:rowOff>
        </xdr:to>
        <xdr:sp macro="" textlink="">
          <xdr:nvSpPr>
            <xdr:cNvPr id="1737" name="Check Box 713" hidden="1">
              <a:extLst>
                <a:ext uri="{63B3BB69-23CF-44E3-9099-C40C66FF867C}">
                  <a14:compatExt spid="_x0000_s1737"/>
                </a:ext>
                <a:ext uri="{FF2B5EF4-FFF2-40B4-BE49-F238E27FC236}">
                  <a16:creationId xmlns:a16="http://schemas.microsoft.com/office/drawing/2014/main" id="{00000000-0008-0000-0000-0000C9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33</xdr:row>
          <xdr:rowOff>0</xdr:rowOff>
        </xdr:from>
        <xdr:to>
          <xdr:col>7</xdr:col>
          <xdr:colOff>76200</xdr:colOff>
          <xdr:row>34</xdr:row>
          <xdr:rowOff>7620</xdr:rowOff>
        </xdr:to>
        <xdr:sp macro="" textlink="">
          <xdr:nvSpPr>
            <xdr:cNvPr id="1738" name="Check Box 714" hidden="1">
              <a:extLst>
                <a:ext uri="{63B3BB69-23CF-44E3-9099-C40C66FF867C}">
                  <a14:compatExt spid="_x0000_s1738"/>
                </a:ext>
                <a:ext uri="{FF2B5EF4-FFF2-40B4-BE49-F238E27FC236}">
                  <a16:creationId xmlns:a16="http://schemas.microsoft.com/office/drawing/2014/main" id="{00000000-0008-0000-0000-0000CA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33</xdr:row>
          <xdr:rowOff>0</xdr:rowOff>
        </xdr:from>
        <xdr:to>
          <xdr:col>8</xdr:col>
          <xdr:colOff>76200</xdr:colOff>
          <xdr:row>34</xdr:row>
          <xdr:rowOff>7620</xdr:rowOff>
        </xdr:to>
        <xdr:sp macro="" textlink="">
          <xdr:nvSpPr>
            <xdr:cNvPr id="1739" name="Check Box 715" hidden="1">
              <a:extLst>
                <a:ext uri="{63B3BB69-23CF-44E3-9099-C40C66FF867C}">
                  <a14:compatExt spid="_x0000_s1739"/>
                </a:ext>
                <a:ext uri="{FF2B5EF4-FFF2-40B4-BE49-F238E27FC236}">
                  <a16:creationId xmlns:a16="http://schemas.microsoft.com/office/drawing/2014/main" id="{00000000-0008-0000-0000-0000CB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33</xdr:row>
          <xdr:rowOff>0</xdr:rowOff>
        </xdr:from>
        <xdr:to>
          <xdr:col>10</xdr:col>
          <xdr:colOff>76200</xdr:colOff>
          <xdr:row>34</xdr:row>
          <xdr:rowOff>7620</xdr:rowOff>
        </xdr:to>
        <xdr:sp macro="" textlink="">
          <xdr:nvSpPr>
            <xdr:cNvPr id="1741" name="Check Box 717" hidden="1">
              <a:extLst>
                <a:ext uri="{63B3BB69-23CF-44E3-9099-C40C66FF867C}">
                  <a14:compatExt spid="_x0000_s1741"/>
                </a:ext>
                <a:ext uri="{FF2B5EF4-FFF2-40B4-BE49-F238E27FC236}">
                  <a16:creationId xmlns:a16="http://schemas.microsoft.com/office/drawing/2014/main" id="{00000000-0008-0000-0000-0000C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36</xdr:row>
          <xdr:rowOff>0</xdr:rowOff>
        </xdr:from>
        <xdr:to>
          <xdr:col>11</xdr:col>
          <xdr:colOff>76200</xdr:colOff>
          <xdr:row>37</xdr:row>
          <xdr:rowOff>7620</xdr:rowOff>
        </xdr:to>
        <xdr:sp macro="" textlink="">
          <xdr:nvSpPr>
            <xdr:cNvPr id="1742" name="Check Box 718" hidden="1">
              <a:extLst>
                <a:ext uri="{63B3BB69-23CF-44E3-9099-C40C66FF867C}">
                  <a14:compatExt spid="_x0000_s1742"/>
                </a:ext>
                <a:ext uri="{FF2B5EF4-FFF2-40B4-BE49-F238E27FC236}">
                  <a16:creationId xmlns:a16="http://schemas.microsoft.com/office/drawing/2014/main" id="{00000000-0008-0000-0000-0000C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0</xdr:rowOff>
        </xdr:from>
        <xdr:to>
          <xdr:col>4</xdr:col>
          <xdr:colOff>76200</xdr:colOff>
          <xdr:row>35</xdr:row>
          <xdr:rowOff>7620</xdr:rowOff>
        </xdr:to>
        <xdr:sp macro="" textlink="">
          <xdr:nvSpPr>
            <xdr:cNvPr id="1775" name="Check Box 751" hidden="1">
              <a:extLst>
                <a:ext uri="{63B3BB69-23CF-44E3-9099-C40C66FF867C}">
                  <a14:compatExt spid="_x0000_s1775"/>
                </a:ext>
                <a:ext uri="{FF2B5EF4-FFF2-40B4-BE49-F238E27FC236}">
                  <a16:creationId xmlns:a16="http://schemas.microsoft.com/office/drawing/2014/main" id="{00000000-0008-0000-0000-0000E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34</xdr:row>
          <xdr:rowOff>0</xdr:rowOff>
        </xdr:from>
        <xdr:to>
          <xdr:col>5</xdr:col>
          <xdr:colOff>76200</xdr:colOff>
          <xdr:row>35</xdr:row>
          <xdr:rowOff>7620</xdr:rowOff>
        </xdr:to>
        <xdr:sp macro="" textlink="">
          <xdr:nvSpPr>
            <xdr:cNvPr id="1776" name="Check Box 752" hidden="1">
              <a:extLst>
                <a:ext uri="{63B3BB69-23CF-44E3-9099-C40C66FF867C}">
                  <a14:compatExt spid="_x0000_s1776"/>
                </a:ext>
                <a:ext uri="{FF2B5EF4-FFF2-40B4-BE49-F238E27FC236}">
                  <a16:creationId xmlns:a16="http://schemas.microsoft.com/office/drawing/2014/main" id="{00000000-0008-0000-0000-0000F0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34</xdr:row>
          <xdr:rowOff>0</xdr:rowOff>
        </xdr:from>
        <xdr:to>
          <xdr:col>6</xdr:col>
          <xdr:colOff>76200</xdr:colOff>
          <xdr:row>35</xdr:row>
          <xdr:rowOff>7620</xdr:rowOff>
        </xdr:to>
        <xdr:sp macro="" textlink="">
          <xdr:nvSpPr>
            <xdr:cNvPr id="1777" name="Check Box 753" hidden="1">
              <a:extLst>
                <a:ext uri="{63B3BB69-23CF-44E3-9099-C40C66FF867C}">
                  <a14:compatExt spid="_x0000_s1777"/>
                </a:ext>
                <a:ext uri="{FF2B5EF4-FFF2-40B4-BE49-F238E27FC236}">
                  <a16:creationId xmlns:a16="http://schemas.microsoft.com/office/drawing/2014/main" id="{00000000-0008-0000-0000-0000F1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34</xdr:row>
          <xdr:rowOff>0</xdr:rowOff>
        </xdr:from>
        <xdr:to>
          <xdr:col>7</xdr:col>
          <xdr:colOff>76200</xdr:colOff>
          <xdr:row>35</xdr:row>
          <xdr:rowOff>7620</xdr:rowOff>
        </xdr:to>
        <xdr:sp macro="" textlink="">
          <xdr:nvSpPr>
            <xdr:cNvPr id="1778" name="Check Box 754" hidden="1">
              <a:extLst>
                <a:ext uri="{63B3BB69-23CF-44E3-9099-C40C66FF867C}">
                  <a14:compatExt spid="_x0000_s1778"/>
                </a:ext>
                <a:ext uri="{FF2B5EF4-FFF2-40B4-BE49-F238E27FC236}">
                  <a16:creationId xmlns:a16="http://schemas.microsoft.com/office/drawing/2014/main" id="{00000000-0008-0000-0000-0000F2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34</xdr:row>
          <xdr:rowOff>0</xdr:rowOff>
        </xdr:from>
        <xdr:to>
          <xdr:col>8</xdr:col>
          <xdr:colOff>76200</xdr:colOff>
          <xdr:row>35</xdr:row>
          <xdr:rowOff>7620</xdr:rowOff>
        </xdr:to>
        <xdr:sp macro="" textlink="">
          <xdr:nvSpPr>
            <xdr:cNvPr id="1779" name="Check Box 755" hidden="1">
              <a:extLst>
                <a:ext uri="{63B3BB69-23CF-44E3-9099-C40C66FF867C}">
                  <a14:compatExt spid="_x0000_s1779"/>
                </a:ext>
                <a:ext uri="{FF2B5EF4-FFF2-40B4-BE49-F238E27FC236}">
                  <a16:creationId xmlns:a16="http://schemas.microsoft.com/office/drawing/2014/main" id="{00000000-0008-0000-0000-0000F3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34</xdr:row>
          <xdr:rowOff>0</xdr:rowOff>
        </xdr:from>
        <xdr:to>
          <xdr:col>9</xdr:col>
          <xdr:colOff>76200</xdr:colOff>
          <xdr:row>35</xdr:row>
          <xdr:rowOff>7620</xdr:rowOff>
        </xdr:to>
        <xdr:sp macro="" textlink="">
          <xdr:nvSpPr>
            <xdr:cNvPr id="1780" name="Check Box 756" hidden="1">
              <a:extLst>
                <a:ext uri="{63B3BB69-23CF-44E3-9099-C40C66FF867C}">
                  <a14:compatExt spid="_x0000_s1780"/>
                </a:ext>
                <a:ext uri="{FF2B5EF4-FFF2-40B4-BE49-F238E27FC236}">
                  <a16:creationId xmlns:a16="http://schemas.microsoft.com/office/drawing/2014/main" id="{00000000-0008-0000-0000-0000F4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34</xdr:row>
          <xdr:rowOff>0</xdr:rowOff>
        </xdr:from>
        <xdr:to>
          <xdr:col>10</xdr:col>
          <xdr:colOff>76200</xdr:colOff>
          <xdr:row>35</xdr:row>
          <xdr:rowOff>7620</xdr:rowOff>
        </xdr:to>
        <xdr:sp macro="" textlink="">
          <xdr:nvSpPr>
            <xdr:cNvPr id="1781" name="Check Box 757" hidden="1">
              <a:extLst>
                <a:ext uri="{63B3BB69-23CF-44E3-9099-C40C66FF867C}">
                  <a14:compatExt spid="_x0000_s1781"/>
                </a:ext>
                <a:ext uri="{FF2B5EF4-FFF2-40B4-BE49-F238E27FC236}">
                  <a16:creationId xmlns:a16="http://schemas.microsoft.com/office/drawing/2014/main" id="{00000000-0008-0000-0000-0000F5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0</xdr:rowOff>
        </xdr:from>
        <xdr:to>
          <xdr:col>4</xdr:col>
          <xdr:colOff>76200</xdr:colOff>
          <xdr:row>36</xdr:row>
          <xdr:rowOff>7620</xdr:rowOff>
        </xdr:to>
        <xdr:sp macro="" textlink="">
          <xdr:nvSpPr>
            <xdr:cNvPr id="1815" name="Check Box 791" hidden="1">
              <a:extLst>
                <a:ext uri="{63B3BB69-23CF-44E3-9099-C40C66FF867C}">
                  <a14:compatExt spid="_x0000_s1815"/>
                </a:ext>
                <a:ext uri="{FF2B5EF4-FFF2-40B4-BE49-F238E27FC236}">
                  <a16:creationId xmlns:a16="http://schemas.microsoft.com/office/drawing/2014/main" id="{00000000-0008-0000-0000-00001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35</xdr:row>
          <xdr:rowOff>0</xdr:rowOff>
        </xdr:from>
        <xdr:to>
          <xdr:col>5</xdr:col>
          <xdr:colOff>76200</xdr:colOff>
          <xdr:row>36</xdr:row>
          <xdr:rowOff>7620</xdr:rowOff>
        </xdr:to>
        <xdr:sp macro="" textlink="">
          <xdr:nvSpPr>
            <xdr:cNvPr id="1816" name="Check Box 792" hidden="1">
              <a:extLst>
                <a:ext uri="{63B3BB69-23CF-44E3-9099-C40C66FF867C}">
                  <a14:compatExt spid="_x0000_s1816"/>
                </a:ext>
                <a:ext uri="{FF2B5EF4-FFF2-40B4-BE49-F238E27FC236}">
                  <a16:creationId xmlns:a16="http://schemas.microsoft.com/office/drawing/2014/main" id="{00000000-0008-0000-0000-00001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35</xdr:row>
          <xdr:rowOff>0</xdr:rowOff>
        </xdr:from>
        <xdr:to>
          <xdr:col>6</xdr:col>
          <xdr:colOff>76200</xdr:colOff>
          <xdr:row>36</xdr:row>
          <xdr:rowOff>7620</xdr:rowOff>
        </xdr:to>
        <xdr:sp macro="" textlink="">
          <xdr:nvSpPr>
            <xdr:cNvPr id="1817" name="Check Box 793" hidden="1">
              <a:extLst>
                <a:ext uri="{63B3BB69-23CF-44E3-9099-C40C66FF867C}">
                  <a14:compatExt spid="_x0000_s1817"/>
                </a:ext>
                <a:ext uri="{FF2B5EF4-FFF2-40B4-BE49-F238E27FC236}">
                  <a16:creationId xmlns:a16="http://schemas.microsoft.com/office/drawing/2014/main" id="{00000000-0008-0000-0000-00001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35</xdr:row>
          <xdr:rowOff>0</xdr:rowOff>
        </xdr:from>
        <xdr:to>
          <xdr:col>7</xdr:col>
          <xdr:colOff>76200</xdr:colOff>
          <xdr:row>36</xdr:row>
          <xdr:rowOff>7620</xdr:rowOff>
        </xdr:to>
        <xdr:sp macro="" textlink="">
          <xdr:nvSpPr>
            <xdr:cNvPr id="1818" name="Check Box 794" hidden="1">
              <a:extLst>
                <a:ext uri="{63B3BB69-23CF-44E3-9099-C40C66FF867C}">
                  <a14:compatExt spid="_x0000_s1818"/>
                </a:ext>
                <a:ext uri="{FF2B5EF4-FFF2-40B4-BE49-F238E27FC236}">
                  <a16:creationId xmlns:a16="http://schemas.microsoft.com/office/drawing/2014/main" id="{00000000-0008-0000-0000-00001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35</xdr:row>
          <xdr:rowOff>0</xdr:rowOff>
        </xdr:from>
        <xdr:to>
          <xdr:col>8</xdr:col>
          <xdr:colOff>76200</xdr:colOff>
          <xdr:row>36</xdr:row>
          <xdr:rowOff>7620</xdr:rowOff>
        </xdr:to>
        <xdr:sp macro="" textlink="">
          <xdr:nvSpPr>
            <xdr:cNvPr id="1819" name="Check Box 795" hidden="1">
              <a:extLst>
                <a:ext uri="{63B3BB69-23CF-44E3-9099-C40C66FF867C}">
                  <a14:compatExt spid="_x0000_s1819"/>
                </a:ext>
                <a:ext uri="{FF2B5EF4-FFF2-40B4-BE49-F238E27FC236}">
                  <a16:creationId xmlns:a16="http://schemas.microsoft.com/office/drawing/2014/main" id="{00000000-0008-0000-0000-00001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35</xdr:row>
          <xdr:rowOff>0</xdr:rowOff>
        </xdr:from>
        <xdr:to>
          <xdr:col>9</xdr:col>
          <xdr:colOff>76200</xdr:colOff>
          <xdr:row>36</xdr:row>
          <xdr:rowOff>7620</xdr:rowOff>
        </xdr:to>
        <xdr:sp macro="" textlink="">
          <xdr:nvSpPr>
            <xdr:cNvPr id="1820" name="Check Box 796" hidden="1">
              <a:extLst>
                <a:ext uri="{63B3BB69-23CF-44E3-9099-C40C66FF867C}">
                  <a14:compatExt spid="_x0000_s1820"/>
                </a:ext>
                <a:ext uri="{FF2B5EF4-FFF2-40B4-BE49-F238E27FC236}">
                  <a16:creationId xmlns:a16="http://schemas.microsoft.com/office/drawing/2014/main" id="{00000000-0008-0000-0000-00001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35</xdr:row>
          <xdr:rowOff>0</xdr:rowOff>
        </xdr:from>
        <xdr:to>
          <xdr:col>10</xdr:col>
          <xdr:colOff>76200</xdr:colOff>
          <xdr:row>36</xdr:row>
          <xdr:rowOff>7620</xdr:rowOff>
        </xdr:to>
        <xdr:sp macro="" textlink="">
          <xdr:nvSpPr>
            <xdr:cNvPr id="1821" name="Check Box 797" hidden="1">
              <a:extLst>
                <a:ext uri="{63B3BB69-23CF-44E3-9099-C40C66FF867C}">
                  <a14:compatExt spid="_x0000_s1821"/>
                </a:ext>
                <a:ext uri="{FF2B5EF4-FFF2-40B4-BE49-F238E27FC236}">
                  <a16:creationId xmlns:a16="http://schemas.microsoft.com/office/drawing/2014/main" id="{00000000-0008-0000-0000-00001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76200</xdr:colOff>
          <xdr:row>37</xdr:row>
          <xdr:rowOff>7620</xdr:rowOff>
        </xdr:to>
        <xdr:sp macro="" textlink="">
          <xdr:nvSpPr>
            <xdr:cNvPr id="1855" name="Check Box 831" hidden="1">
              <a:extLst>
                <a:ext uri="{63B3BB69-23CF-44E3-9099-C40C66FF867C}">
                  <a14:compatExt spid="_x0000_s1855"/>
                </a:ext>
                <a:ext uri="{FF2B5EF4-FFF2-40B4-BE49-F238E27FC236}">
                  <a16:creationId xmlns:a16="http://schemas.microsoft.com/office/drawing/2014/main" id="{00000000-0008-0000-0000-00003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36</xdr:row>
          <xdr:rowOff>0</xdr:rowOff>
        </xdr:from>
        <xdr:to>
          <xdr:col>5</xdr:col>
          <xdr:colOff>76200</xdr:colOff>
          <xdr:row>37</xdr:row>
          <xdr:rowOff>7620</xdr:rowOff>
        </xdr:to>
        <xdr:sp macro="" textlink="">
          <xdr:nvSpPr>
            <xdr:cNvPr id="1856" name="Check Box 832" hidden="1">
              <a:extLst>
                <a:ext uri="{63B3BB69-23CF-44E3-9099-C40C66FF867C}">
                  <a14:compatExt spid="_x0000_s1856"/>
                </a:ext>
                <a:ext uri="{FF2B5EF4-FFF2-40B4-BE49-F238E27FC236}">
                  <a16:creationId xmlns:a16="http://schemas.microsoft.com/office/drawing/2014/main" id="{00000000-0008-0000-0000-00004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36</xdr:row>
          <xdr:rowOff>0</xdr:rowOff>
        </xdr:from>
        <xdr:to>
          <xdr:col>6</xdr:col>
          <xdr:colOff>76200</xdr:colOff>
          <xdr:row>37</xdr:row>
          <xdr:rowOff>7620</xdr:rowOff>
        </xdr:to>
        <xdr:sp macro="" textlink="">
          <xdr:nvSpPr>
            <xdr:cNvPr id="1857" name="Check Box 833" hidden="1">
              <a:extLst>
                <a:ext uri="{63B3BB69-23CF-44E3-9099-C40C66FF867C}">
                  <a14:compatExt spid="_x0000_s1857"/>
                </a:ext>
                <a:ext uri="{FF2B5EF4-FFF2-40B4-BE49-F238E27FC236}">
                  <a16:creationId xmlns:a16="http://schemas.microsoft.com/office/drawing/2014/main" id="{00000000-0008-0000-0000-00004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36</xdr:row>
          <xdr:rowOff>0</xdr:rowOff>
        </xdr:from>
        <xdr:to>
          <xdr:col>7</xdr:col>
          <xdr:colOff>76200</xdr:colOff>
          <xdr:row>37</xdr:row>
          <xdr:rowOff>7620</xdr:rowOff>
        </xdr:to>
        <xdr:sp macro="" textlink="">
          <xdr:nvSpPr>
            <xdr:cNvPr id="1858" name="Check Box 834" hidden="1">
              <a:extLst>
                <a:ext uri="{63B3BB69-23CF-44E3-9099-C40C66FF867C}">
                  <a14:compatExt spid="_x0000_s1858"/>
                </a:ext>
                <a:ext uri="{FF2B5EF4-FFF2-40B4-BE49-F238E27FC236}">
                  <a16:creationId xmlns:a16="http://schemas.microsoft.com/office/drawing/2014/main" id="{00000000-0008-0000-0000-00004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36</xdr:row>
          <xdr:rowOff>0</xdr:rowOff>
        </xdr:from>
        <xdr:to>
          <xdr:col>8</xdr:col>
          <xdr:colOff>76200</xdr:colOff>
          <xdr:row>37</xdr:row>
          <xdr:rowOff>7620</xdr:rowOff>
        </xdr:to>
        <xdr:sp macro="" textlink="">
          <xdr:nvSpPr>
            <xdr:cNvPr id="1859" name="Check Box 835" hidden="1">
              <a:extLst>
                <a:ext uri="{63B3BB69-23CF-44E3-9099-C40C66FF867C}">
                  <a14:compatExt spid="_x0000_s1859"/>
                </a:ext>
                <a:ext uri="{FF2B5EF4-FFF2-40B4-BE49-F238E27FC236}">
                  <a16:creationId xmlns:a16="http://schemas.microsoft.com/office/drawing/2014/main" id="{00000000-0008-0000-0000-00004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36</xdr:row>
          <xdr:rowOff>0</xdr:rowOff>
        </xdr:from>
        <xdr:to>
          <xdr:col>9</xdr:col>
          <xdr:colOff>76200</xdr:colOff>
          <xdr:row>37</xdr:row>
          <xdr:rowOff>7620</xdr:rowOff>
        </xdr:to>
        <xdr:sp macro="" textlink="">
          <xdr:nvSpPr>
            <xdr:cNvPr id="1860" name="Check Box 836" hidden="1">
              <a:extLst>
                <a:ext uri="{63B3BB69-23CF-44E3-9099-C40C66FF867C}">
                  <a14:compatExt spid="_x0000_s1860"/>
                </a:ext>
                <a:ext uri="{FF2B5EF4-FFF2-40B4-BE49-F238E27FC236}">
                  <a16:creationId xmlns:a16="http://schemas.microsoft.com/office/drawing/2014/main" id="{00000000-0008-0000-0000-00004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36</xdr:row>
          <xdr:rowOff>0</xdr:rowOff>
        </xdr:from>
        <xdr:to>
          <xdr:col>10</xdr:col>
          <xdr:colOff>76200</xdr:colOff>
          <xdr:row>37</xdr:row>
          <xdr:rowOff>7620</xdr:rowOff>
        </xdr:to>
        <xdr:sp macro="" textlink="">
          <xdr:nvSpPr>
            <xdr:cNvPr id="1861" name="Check Box 837" hidden="1">
              <a:extLst>
                <a:ext uri="{63B3BB69-23CF-44E3-9099-C40C66FF867C}">
                  <a14:compatExt spid="_x0000_s1861"/>
                </a:ext>
                <a:ext uri="{FF2B5EF4-FFF2-40B4-BE49-F238E27FC236}">
                  <a16:creationId xmlns:a16="http://schemas.microsoft.com/office/drawing/2014/main" id="{00000000-0008-0000-0000-00004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37</xdr:row>
          <xdr:rowOff>0</xdr:rowOff>
        </xdr:from>
        <xdr:to>
          <xdr:col>11</xdr:col>
          <xdr:colOff>76200</xdr:colOff>
          <xdr:row>38</xdr:row>
          <xdr:rowOff>7620</xdr:rowOff>
        </xdr:to>
        <xdr:sp macro="" textlink="">
          <xdr:nvSpPr>
            <xdr:cNvPr id="1862" name="Check Box 838" hidden="1">
              <a:extLst>
                <a:ext uri="{63B3BB69-23CF-44E3-9099-C40C66FF867C}">
                  <a14:compatExt spid="_x0000_s1862"/>
                </a:ext>
                <a:ext uri="{FF2B5EF4-FFF2-40B4-BE49-F238E27FC236}">
                  <a16:creationId xmlns:a16="http://schemas.microsoft.com/office/drawing/2014/main" id="{00000000-0008-0000-0000-00004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76200</xdr:colOff>
          <xdr:row>38</xdr:row>
          <xdr:rowOff>7620</xdr:rowOff>
        </xdr:to>
        <xdr:sp macro="" textlink="">
          <xdr:nvSpPr>
            <xdr:cNvPr id="1895" name="Check Box 871" hidden="1">
              <a:extLst>
                <a:ext uri="{63B3BB69-23CF-44E3-9099-C40C66FF867C}">
                  <a14:compatExt spid="_x0000_s1895"/>
                </a:ext>
                <a:ext uri="{FF2B5EF4-FFF2-40B4-BE49-F238E27FC236}">
                  <a16:creationId xmlns:a16="http://schemas.microsoft.com/office/drawing/2014/main" id="{00000000-0008-0000-0000-00006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37</xdr:row>
          <xdr:rowOff>0</xdr:rowOff>
        </xdr:from>
        <xdr:to>
          <xdr:col>5</xdr:col>
          <xdr:colOff>76200</xdr:colOff>
          <xdr:row>38</xdr:row>
          <xdr:rowOff>7620</xdr:rowOff>
        </xdr:to>
        <xdr:sp macro="" textlink="">
          <xdr:nvSpPr>
            <xdr:cNvPr id="1896" name="Check Box 872" hidden="1">
              <a:extLst>
                <a:ext uri="{63B3BB69-23CF-44E3-9099-C40C66FF867C}">
                  <a14:compatExt spid="_x0000_s1896"/>
                </a:ext>
                <a:ext uri="{FF2B5EF4-FFF2-40B4-BE49-F238E27FC236}">
                  <a16:creationId xmlns:a16="http://schemas.microsoft.com/office/drawing/2014/main" id="{00000000-0008-0000-0000-00006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37</xdr:row>
          <xdr:rowOff>0</xdr:rowOff>
        </xdr:from>
        <xdr:to>
          <xdr:col>6</xdr:col>
          <xdr:colOff>76200</xdr:colOff>
          <xdr:row>38</xdr:row>
          <xdr:rowOff>7620</xdr:rowOff>
        </xdr:to>
        <xdr:sp macro="" textlink="">
          <xdr:nvSpPr>
            <xdr:cNvPr id="1897" name="Check Box 873" hidden="1">
              <a:extLst>
                <a:ext uri="{63B3BB69-23CF-44E3-9099-C40C66FF867C}">
                  <a14:compatExt spid="_x0000_s1897"/>
                </a:ext>
                <a:ext uri="{FF2B5EF4-FFF2-40B4-BE49-F238E27FC236}">
                  <a16:creationId xmlns:a16="http://schemas.microsoft.com/office/drawing/2014/main" id="{00000000-0008-0000-0000-00006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37</xdr:row>
          <xdr:rowOff>0</xdr:rowOff>
        </xdr:from>
        <xdr:to>
          <xdr:col>7</xdr:col>
          <xdr:colOff>76200</xdr:colOff>
          <xdr:row>38</xdr:row>
          <xdr:rowOff>7620</xdr:rowOff>
        </xdr:to>
        <xdr:sp macro="" textlink="">
          <xdr:nvSpPr>
            <xdr:cNvPr id="1898" name="Check Box 874" hidden="1">
              <a:extLst>
                <a:ext uri="{63B3BB69-23CF-44E3-9099-C40C66FF867C}">
                  <a14:compatExt spid="_x0000_s1898"/>
                </a:ext>
                <a:ext uri="{FF2B5EF4-FFF2-40B4-BE49-F238E27FC236}">
                  <a16:creationId xmlns:a16="http://schemas.microsoft.com/office/drawing/2014/main" id="{00000000-0008-0000-0000-00006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37</xdr:row>
          <xdr:rowOff>0</xdr:rowOff>
        </xdr:from>
        <xdr:to>
          <xdr:col>8</xdr:col>
          <xdr:colOff>76200</xdr:colOff>
          <xdr:row>38</xdr:row>
          <xdr:rowOff>7620</xdr:rowOff>
        </xdr:to>
        <xdr:sp macro="" textlink="">
          <xdr:nvSpPr>
            <xdr:cNvPr id="1899" name="Check Box 875" hidden="1">
              <a:extLst>
                <a:ext uri="{63B3BB69-23CF-44E3-9099-C40C66FF867C}">
                  <a14:compatExt spid="_x0000_s1899"/>
                </a:ext>
                <a:ext uri="{FF2B5EF4-FFF2-40B4-BE49-F238E27FC236}">
                  <a16:creationId xmlns:a16="http://schemas.microsoft.com/office/drawing/2014/main" id="{00000000-0008-0000-0000-00006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37</xdr:row>
          <xdr:rowOff>0</xdr:rowOff>
        </xdr:from>
        <xdr:to>
          <xdr:col>9</xdr:col>
          <xdr:colOff>76200</xdr:colOff>
          <xdr:row>38</xdr:row>
          <xdr:rowOff>7620</xdr:rowOff>
        </xdr:to>
        <xdr:sp macro="" textlink="">
          <xdr:nvSpPr>
            <xdr:cNvPr id="1900" name="Check Box 876" hidden="1">
              <a:extLst>
                <a:ext uri="{63B3BB69-23CF-44E3-9099-C40C66FF867C}">
                  <a14:compatExt spid="_x0000_s1900"/>
                </a:ext>
                <a:ext uri="{FF2B5EF4-FFF2-40B4-BE49-F238E27FC236}">
                  <a16:creationId xmlns:a16="http://schemas.microsoft.com/office/drawing/2014/main" id="{00000000-0008-0000-0000-00006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37</xdr:row>
          <xdr:rowOff>0</xdr:rowOff>
        </xdr:from>
        <xdr:to>
          <xdr:col>10</xdr:col>
          <xdr:colOff>76200</xdr:colOff>
          <xdr:row>38</xdr:row>
          <xdr:rowOff>7620</xdr:rowOff>
        </xdr:to>
        <xdr:sp macro="" textlink="">
          <xdr:nvSpPr>
            <xdr:cNvPr id="1901" name="Check Box 877" hidden="1">
              <a:extLst>
                <a:ext uri="{63B3BB69-23CF-44E3-9099-C40C66FF867C}">
                  <a14:compatExt spid="_x0000_s1901"/>
                </a:ext>
                <a:ext uri="{FF2B5EF4-FFF2-40B4-BE49-F238E27FC236}">
                  <a16:creationId xmlns:a16="http://schemas.microsoft.com/office/drawing/2014/main" id="{00000000-0008-0000-0000-00006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0</xdr:rowOff>
        </xdr:from>
        <xdr:to>
          <xdr:col>4</xdr:col>
          <xdr:colOff>76200</xdr:colOff>
          <xdr:row>39</xdr:row>
          <xdr:rowOff>7620</xdr:rowOff>
        </xdr:to>
        <xdr:sp macro="" textlink="">
          <xdr:nvSpPr>
            <xdr:cNvPr id="1943" name="Check Box 919" hidden="1">
              <a:extLst>
                <a:ext uri="{63B3BB69-23CF-44E3-9099-C40C66FF867C}">
                  <a14:compatExt spid="_x0000_s1943"/>
                </a:ext>
                <a:ext uri="{FF2B5EF4-FFF2-40B4-BE49-F238E27FC236}">
                  <a16:creationId xmlns:a16="http://schemas.microsoft.com/office/drawing/2014/main" id="{00000000-0008-0000-0000-00009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38</xdr:row>
          <xdr:rowOff>0</xdr:rowOff>
        </xdr:from>
        <xdr:to>
          <xdr:col>5</xdr:col>
          <xdr:colOff>76200</xdr:colOff>
          <xdr:row>39</xdr:row>
          <xdr:rowOff>7620</xdr:rowOff>
        </xdr:to>
        <xdr:sp macro="" textlink="">
          <xdr:nvSpPr>
            <xdr:cNvPr id="1944" name="Check Box 920" hidden="1">
              <a:extLst>
                <a:ext uri="{63B3BB69-23CF-44E3-9099-C40C66FF867C}">
                  <a14:compatExt spid="_x0000_s1944"/>
                </a:ext>
                <a:ext uri="{FF2B5EF4-FFF2-40B4-BE49-F238E27FC236}">
                  <a16:creationId xmlns:a16="http://schemas.microsoft.com/office/drawing/2014/main" id="{00000000-0008-0000-0000-00009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38</xdr:row>
          <xdr:rowOff>0</xdr:rowOff>
        </xdr:from>
        <xdr:to>
          <xdr:col>6</xdr:col>
          <xdr:colOff>76200</xdr:colOff>
          <xdr:row>39</xdr:row>
          <xdr:rowOff>7620</xdr:rowOff>
        </xdr:to>
        <xdr:sp macro="" textlink="">
          <xdr:nvSpPr>
            <xdr:cNvPr id="1945" name="Check Box 921" hidden="1">
              <a:extLst>
                <a:ext uri="{63B3BB69-23CF-44E3-9099-C40C66FF867C}">
                  <a14:compatExt spid="_x0000_s1945"/>
                </a:ext>
                <a:ext uri="{FF2B5EF4-FFF2-40B4-BE49-F238E27FC236}">
                  <a16:creationId xmlns:a16="http://schemas.microsoft.com/office/drawing/2014/main" id="{00000000-0008-0000-0000-00009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38</xdr:row>
          <xdr:rowOff>0</xdr:rowOff>
        </xdr:from>
        <xdr:to>
          <xdr:col>7</xdr:col>
          <xdr:colOff>76200</xdr:colOff>
          <xdr:row>39</xdr:row>
          <xdr:rowOff>7620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38</xdr:row>
          <xdr:rowOff>0</xdr:rowOff>
        </xdr:from>
        <xdr:to>
          <xdr:col>8</xdr:col>
          <xdr:colOff>76200</xdr:colOff>
          <xdr:row>39</xdr:row>
          <xdr:rowOff>7620</xdr:rowOff>
        </xdr:to>
        <xdr:sp macro="" textlink="">
          <xdr:nvSpPr>
            <xdr:cNvPr id="1947" name="Check Box 923" hidden="1">
              <a:extLst>
                <a:ext uri="{63B3BB69-23CF-44E3-9099-C40C66FF867C}">
                  <a14:compatExt spid="_x0000_s1947"/>
                </a:ext>
                <a:ext uri="{FF2B5EF4-FFF2-40B4-BE49-F238E27FC236}">
                  <a16:creationId xmlns:a16="http://schemas.microsoft.com/office/drawing/2014/main" id="{00000000-0008-0000-0000-00009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38</xdr:row>
          <xdr:rowOff>0</xdr:rowOff>
        </xdr:from>
        <xdr:to>
          <xdr:col>9</xdr:col>
          <xdr:colOff>76200</xdr:colOff>
          <xdr:row>39</xdr:row>
          <xdr:rowOff>7620</xdr:rowOff>
        </xdr:to>
        <xdr:sp macro="" textlink="">
          <xdr:nvSpPr>
            <xdr:cNvPr id="1948" name="Check Box 924" hidden="1">
              <a:extLst>
                <a:ext uri="{63B3BB69-23CF-44E3-9099-C40C66FF867C}">
                  <a14:compatExt spid="_x0000_s1948"/>
                </a:ext>
                <a:ext uri="{FF2B5EF4-FFF2-40B4-BE49-F238E27FC236}">
                  <a16:creationId xmlns:a16="http://schemas.microsoft.com/office/drawing/2014/main" id="{00000000-0008-0000-0000-00009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38</xdr:row>
          <xdr:rowOff>0</xdr:rowOff>
        </xdr:from>
        <xdr:to>
          <xdr:col>10</xdr:col>
          <xdr:colOff>76200</xdr:colOff>
          <xdr:row>39</xdr:row>
          <xdr:rowOff>7620</xdr:rowOff>
        </xdr:to>
        <xdr:sp macro="" textlink="">
          <xdr:nvSpPr>
            <xdr:cNvPr id="1949" name="Check Box 925" hidden="1">
              <a:extLst>
                <a:ext uri="{63B3BB69-23CF-44E3-9099-C40C66FF867C}">
                  <a14:compatExt spid="_x0000_s1949"/>
                </a:ext>
                <a:ext uri="{FF2B5EF4-FFF2-40B4-BE49-F238E27FC236}">
                  <a16:creationId xmlns:a16="http://schemas.microsoft.com/office/drawing/2014/main" id="{00000000-0008-0000-0000-00009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38</xdr:row>
          <xdr:rowOff>0</xdr:rowOff>
        </xdr:from>
        <xdr:to>
          <xdr:col>11</xdr:col>
          <xdr:colOff>76200</xdr:colOff>
          <xdr:row>39</xdr:row>
          <xdr:rowOff>7620</xdr:rowOff>
        </xdr:to>
        <xdr:sp macro="" textlink="">
          <xdr:nvSpPr>
            <xdr:cNvPr id="1950" name="Check Box 926" hidden="1">
              <a:extLst>
                <a:ext uri="{63B3BB69-23CF-44E3-9099-C40C66FF867C}">
                  <a14:compatExt spid="_x0000_s1950"/>
                </a:ext>
                <a:ext uri="{FF2B5EF4-FFF2-40B4-BE49-F238E27FC236}">
                  <a16:creationId xmlns:a16="http://schemas.microsoft.com/office/drawing/2014/main" id="{00000000-0008-0000-0000-00009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76200</xdr:colOff>
          <xdr:row>40</xdr:row>
          <xdr:rowOff>7620</xdr:rowOff>
        </xdr:to>
        <xdr:sp macro="" textlink="">
          <xdr:nvSpPr>
            <xdr:cNvPr id="1999" name="Check Box 975" hidden="1">
              <a:extLst>
                <a:ext uri="{63B3BB69-23CF-44E3-9099-C40C66FF867C}">
                  <a14:compatExt spid="_x0000_s1999"/>
                </a:ext>
                <a:ext uri="{FF2B5EF4-FFF2-40B4-BE49-F238E27FC236}">
                  <a16:creationId xmlns:a16="http://schemas.microsoft.com/office/drawing/2014/main" id="{00000000-0008-0000-0000-0000C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39</xdr:row>
          <xdr:rowOff>0</xdr:rowOff>
        </xdr:from>
        <xdr:to>
          <xdr:col>5</xdr:col>
          <xdr:colOff>76200</xdr:colOff>
          <xdr:row>40</xdr:row>
          <xdr:rowOff>7620</xdr:rowOff>
        </xdr:to>
        <xdr:sp macro="" textlink="">
          <xdr:nvSpPr>
            <xdr:cNvPr id="2000" name="Check Box 976" hidden="1">
              <a:extLst>
                <a:ext uri="{63B3BB69-23CF-44E3-9099-C40C66FF867C}">
                  <a14:compatExt spid="_x0000_s2000"/>
                </a:ext>
                <a:ext uri="{FF2B5EF4-FFF2-40B4-BE49-F238E27FC236}">
                  <a16:creationId xmlns:a16="http://schemas.microsoft.com/office/drawing/2014/main" id="{00000000-0008-0000-0000-0000D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39</xdr:row>
          <xdr:rowOff>0</xdr:rowOff>
        </xdr:from>
        <xdr:to>
          <xdr:col>6</xdr:col>
          <xdr:colOff>76200</xdr:colOff>
          <xdr:row>40</xdr:row>
          <xdr:rowOff>7620</xdr:rowOff>
        </xdr:to>
        <xdr:sp macro="" textlink="">
          <xdr:nvSpPr>
            <xdr:cNvPr id="2001" name="Check Box 977" hidden="1">
              <a:extLst>
                <a:ext uri="{63B3BB69-23CF-44E3-9099-C40C66FF867C}">
                  <a14:compatExt spid="_x0000_s2001"/>
                </a:ext>
                <a:ext uri="{FF2B5EF4-FFF2-40B4-BE49-F238E27FC236}">
                  <a16:creationId xmlns:a16="http://schemas.microsoft.com/office/drawing/2014/main" id="{00000000-0008-0000-0000-0000D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39</xdr:row>
          <xdr:rowOff>0</xdr:rowOff>
        </xdr:from>
        <xdr:to>
          <xdr:col>7</xdr:col>
          <xdr:colOff>76200</xdr:colOff>
          <xdr:row>40</xdr:row>
          <xdr:rowOff>7620</xdr:rowOff>
        </xdr:to>
        <xdr:sp macro="" textlink="">
          <xdr:nvSpPr>
            <xdr:cNvPr id="2002" name="Check Box 978" hidden="1">
              <a:extLst>
                <a:ext uri="{63B3BB69-23CF-44E3-9099-C40C66FF867C}">
                  <a14:compatExt spid="_x0000_s2002"/>
                </a:ext>
                <a:ext uri="{FF2B5EF4-FFF2-40B4-BE49-F238E27FC236}">
                  <a16:creationId xmlns:a16="http://schemas.microsoft.com/office/drawing/2014/main" id="{00000000-0008-0000-0000-0000D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39</xdr:row>
          <xdr:rowOff>0</xdr:rowOff>
        </xdr:from>
        <xdr:to>
          <xdr:col>8</xdr:col>
          <xdr:colOff>76200</xdr:colOff>
          <xdr:row>40</xdr:row>
          <xdr:rowOff>7620</xdr:rowOff>
        </xdr:to>
        <xdr:sp macro="" textlink="">
          <xdr:nvSpPr>
            <xdr:cNvPr id="2003" name="Check Box 979" hidden="1">
              <a:extLst>
                <a:ext uri="{63B3BB69-23CF-44E3-9099-C40C66FF867C}">
                  <a14:compatExt spid="_x0000_s2003"/>
                </a:ext>
                <a:ext uri="{FF2B5EF4-FFF2-40B4-BE49-F238E27FC236}">
                  <a16:creationId xmlns:a16="http://schemas.microsoft.com/office/drawing/2014/main" id="{00000000-0008-0000-0000-0000D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39</xdr:row>
          <xdr:rowOff>0</xdr:rowOff>
        </xdr:from>
        <xdr:to>
          <xdr:col>9</xdr:col>
          <xdr:colOff>76200</xdr:colOff>
          <xdr:row>40</xdr:row>
          <xdr:rowOff>7620</xdr:rowOff>
        </xdr:to>
        <xdr:sp macro="" textlink="">
          <xdr:nvSpPr>
            <xdr:cNvPr id="2004" name="Check Box 980" hidden="1">
              <a:extLst>
                <a:ext uri="{63B3BB69-23CF-44E3-9099-C40C66FF867C}">
                  <a14:compatExt spid="_x0000_s2004"/>
                </a:ext>
                <a:ext uri="{FF2B5EF4-FFF2-40B4-BE49-F238E27FC236}">
                  <a16:creationId xmlns:a16="http://schemas.microsoft.com/office/drawing/2014/main" id="{00000000-0008-0000-0000-0000D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39</xdr:row>
          <xdr:rowOff>0</xdr:rowOff>
        </xdr:from>
        <xdr:to>
          <xdr:col>10</xdr:col>
          <xdr:colOff>76200</xdr:colOff>
          <xdr:row>40</xdr:row>
          <xdr:rowOff>7620</xdr:rowOff>
        </xdr:to>
        <xdr:sp macro="" textlink="">
          <xdr:nvSpPr>
            <xdr:cNvPr id="2005" name="Check Box 981" hidden="1">
              <a:extLst>
                <a:ext uri="{63B3BB69-23CF-44E3-9099-C40C66FF867C}">
                  <a14:compatExt spid="_x0000_s2005"/>
                </a:ext>
                <a:ext uri="{FF2B5EF4-FFF2-40B4-BE49-F238E27FC236}">
                  <a16:creationId xmlns:a16="http://schemas.microsoft.com/office/drawing/2014/main" id="{00000000-0008-0000-0000-0000D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39</xdr:row>
          <xdr:rowOff>0</xdr:rowOff>
        </xdr:from>
        <xdr:to>
          <xdr:col>11</xdr:col>
          <xdr:colOff>76200</xdr:colOff>
          <xdr:row>40</xdr:row>
          <xdr:rowOff>7620</xdr:rowOff>
        </xdr:to>
        <xdr:sp macro="" textlink="">
          <xdr:nvSpPr>
            <xdr:cNvPr id="2006" name="Check Box 982" hidden="1">
              <a:extLst>
                <a:ext uri="{63B3BB69-23CF-44E3-9099-C40C66FF867C}">
                  <a14:compatExt spid="_x0000_s2006"/>
                </a:ext>
                <a:ext uri="{FF2B5EF4-FFF2-40B4-BE49-F238E27FC236}">
                  <a16:creationId xmlns:a16="http://schemas.microsoft.com/office/drawing/2014/main" id="{00000000-0008-0000-0000-0000D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0</xdr:rowOff>
        </xdr:from>
        <xdr:to>
          <xdr:col>4</xdr:col>
          <xdr:colOff>76200</xdr:colOff>
          <xdr:row>41</xdr:row>
          <xdr:rowOff>7620</xdr:rowOff>
        </xdr:to>
        <xdr:sp macro="" textlink="">
          <xdr:nvSpPr>
            <xdr:cNvPr id="4103" name="Check Box 1031" hidden="1">
              <a:extLst>
                <a:ext uri="{63B3BB69-23CF-44E3-9099-C40C66FF867C}">
                  <a14:compatExt spid="_x0000_s4103"/>
                </a:ext>
                <a:ext uri="{FF2B5EF4-FFF2-40B4-BE49-F238E27FC236}">
                  <a16:creationId xmlns:a16="http://schemas.microsoft.com/office/drawing/2014/main" id="{00000000-0008-0000-00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40</xdr:row>
          <xdr:rowOff>0</xdr:rowOff>
        </xdr:from>
        <xdr:to>
          <xdr:col>5</xdr:col>
          <xdr:colOff>76200</xdr:colOff>
          <xdr:row>41</xdr:row>
          <xdr:rowOff>7620</xdr:rowOff>
        </xdr:to>
        <xdr:sp macro="" textlink="">
          <xdr:nvSpPr>
            <xdr:cNvPr id="4104" name="Check Box 1032" hidden="1">
              <a:extLst>
                <a:ext uri="{63B3BB69-23CF-44E3-9099-C40C66FF867C}">
                  <a14:compatExt spid="_x0000_s4104"/>
                </a:ext>
                <a:ext uri="{FF2B5EF4-FFF2-40B4-BE49-F238E27FC236}">
                  <a16:creationId xmlns:a16="http://schemas.microsoft.com/office/drawing/2014/main" id="{00000000-0008-0000-00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40</xdr:row>
          <xdr:rowOff>0</xdr:rowOff>
        </xdr:from>
        <xdr:to>
          <xdr:col>6</xdr:col>
          <xdr:colOff>76200</xdr:colOff>
          <xdr:row>41</xdr:row>
          <xdr:rowOff>7620</xdr:rowOff>
        </xdr:to>
        <xdr:sp macro="" textlink="">
          <xdr:nvSpPr>
            <xdr:cNvPr id="4105" name="Check Box 1033" hidden="1">
              <a:extLst>
                <a:ext uri="{63B3BB69-23CF-44E3-9099-C40C66FF867C}">
                  <a14:compatExt spid="_x0000_s4105"/>
                </a:ext>
                <a:ext uri="{FF2B5EF4-FFF2-40B4-BE49-F238E27FC236}">
                  <a16:creationId xmlns:a16="http://schemas.microsoft.com/office/drawing/2014/main" id="{00000000-0008-0000-00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40</xdr:row>
          <xdr:rowOff>0</xdr:rowOff>
        </xdr:from>
        <xdr:to>
          <xdr:col>7</xdr:col>
          <xdr:colOff>76200</xdr:colOff>
          <xdr:row>41</xdr:row>
          <xdr:rowOff>7620</xdr:rowOff>
        </xdr:to>
        <xdr:sp macro="" textlink="">
          <xdr:nvSpPr>
            <xdr:cNvPr id="4106" name="Check Box 1034" hidden="1">
              <a:extLst>
                <a:ext uri="{63B3BB69-23CF-44E3-9099-C40C66FF867C}">
                  <a14:compatExt spid="_x0000_s4106"/>
                </a:ext>
                <a:ext uri="{FF2B5EF4-FFF2-40B4-BE49-F238E27FC236}">
                  <a16:creationId xmlns:a16="http://schemas.microsoft.com/office/drawing/2014/main" id="{00000000-0008-0000-00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40</xdr:row>
          <xdr:rowOff>0</xdr:rowOff>
        </xdr:from>
        <xdr:to>
          <xdr:col>8</xdr:col>
          <xdr:colOff>76200</xdr:colOff>
          <xdr:row>41</xdr:row>
          <xdr:rowOff>7620</xdr:rowOff>
        </xdr:to>
        <xdr:sp macro="" textlink="">
          <xdr:nvSpPr>
            <xdr:cNvPr id="4107" name="Check Box 1035" hidden="1">
              <a:extLst>
                <a:ext uri="{63B3BB69-23CF-44E3-9099-C40C66FF867C}">
                  <a14:compatExt spid="_x0000_s4107"/>
                </a:ext>
                <a:ext uri="{FF2B5EF4-FFF2-40B4-BE49-F238E27FC236}">
                  <a16:creationId xmlns:a16="http://schemas.microsoft.com/office/drawing/2014/main" id="{00000000-0008-0000-00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40</xdr:row>
          <xdr:rowOff>0</xdr:rowOff>
        </xdr:from>
        <xdr:to>
          <xdr:col>9</xdr:col>
          <xdr:colOff>76200</xdr:colOff>
          <xdr:row>41</xdr:row>
          <xdr:rowOff>7620</xdr:rowOff>
        </xdr:to>
        <xdr:sp macro="" textlink="">
          <xdr:nvSpPr>
            <xdr:cNvPr id="4108" name="Check Box 1036" hidden="1">
              <a:extLst>
                <a:ext uri="{63B3BB69-23CF-44E3-9099-C40C66FF867C}">
                  <a14:compatExt spid="_x0000_s4108"/>
                </a:ext>
                <a:ext uri="{FF2B5EF4-FFF2-40B4-BE49-F238E27FC236}">
                  <a16:creationId xmlns:a16="http://schemas.microsoft.com/office/drawing/2014/main" id="{00000000-0008-0000-00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40</xdr:row>
          <xdr:rowOff>0</xdr:rowOff>
        </xdr:from>
        <xdr:to>
          <xdr:col>10</xdr:col>
          <xdr:colOff>76200</xdr:colOff>
          <xdr:row>41</xdr:row>
          <xdr:rowOff>7620</xdr:rowOff>
        </xdr:to>
        <xdr:sp macro="" textlink="">
          <xdr:nvSpPr>
            <xdr:cNvPr id="4109" name="Check Box 1037" hidden="1">
              <a:extLst>
                <a:ext uri="{63B3BB69-23CF-44E3-9099-C40C66FF867C}">
                  <a14:compatExt spid="_x0000_s4109"/>
                </a:ext>
                <a:ext uri="{FF2B5EF4-FFF2-40B4-BE49-F238E27FC236}">
                  <a16:creationId xmlns:a16="http://schemas.microsoft.com/office/drawing/2014/main" id="{00000000-0008-0000-00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40</xdr:row>
          <xdr:rowOff>0</xdr:rowOff>
        </xdr:from>
        <xdr:to>
          <xdr:col>11</xdr:col>
          <xdr:colOff>76200</xdr:colOff>
          <xdr:row>41</xdr:row>
          <xdr:rowOff>7620</xdr:rowOff>
        </xdr:to>
        <xdr:sp macro="" textlink="">
          <xdr:nvSpPr>
            <xdr:cNvPr id="4110" name="Check Box 1038" hidden="1">
              <a:extLst>
                <a:ext uri="{63B3BB69-23CF-44E3-9099-C40C66FF867C}">
                  <a14:compatExt spid="_x0000_s4110"/>
                </a:ext>
                <a:ext uri="{FF2B5EF4-FFF2-40B4-BE49-F238E27FC236}">
                  <a16:creationId xmlns:a16="http://schemas.microsoft.com/office/drawing/2014/main" id="{00000000-0008-0000-00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76200</xdr:colOff>
          <xdr:row>42</xdr:row>
          <xdr:rowOff>7620</xdr:rowOff>
        </xdr:to>
        <xdr:sp macro="" textlink="">
          <xdr:nvSpPr>
            <xdr:cNvPr id="4159" name="Check Box 1087" hidden="1">
              <a:extLst>
                <a:ext uri="{63B3BB69-23CF-44E3-9099-C40C66FF867C}">
                  <a14:compatExt spid="_x0000_s4159"/>
                </a:ext>
                <a:ext uri="{FF2B5EF4-FFF2-40B4-BE49-F238E27FC236}">
                  <a16:creationId xmlns:a16="http://schemas.microsoft.com/office/drawing/2014/main" id="{00000000-0008-0000-0000-00003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41</xdr:row>
          <xdr:rowOff>0</xdr:rowOff>
        </xdr:from>
        <xdr:to>
          <xdr:col>5</xdr:col>
          <xdr:colOff>76200</xdr:colOff>
          <xdr:row>42</xdr:row>
          <xdr:rowOff>7620</xdr:rowOff>
        </xdr:to>
        <xdr:sp macro="" textlink="">
          <xdr:nvSpPr>
            <xdr:cNvPr id="4160" name="Check Box 1088" hidden="1">
              <a:extLst>
                <a:ext uri="{63B3BB69-23CF-44E3-9099-C40C66FF867C}">
                  <a14:compatExt spid="_x0000_s4160"/>
                </a:ext>
                <a:ext uri="{FF2B5EF4-FFF2-40B4-BE49-F238E27FC236}">
                  <a16:creationId xmlns:a16="http://schemas.microsoft.com/office/drawing/2014/main" id="{00000000-0008-0000-0000-00004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41</xdr:row>
          <xdr:rowOff>0</xdr:rowOff>
        </xdr:from>
        <xdr:to>
          <xdr:col>6</xdr:col>
          <xdr:colOff>76200</xdr:colOff>
          <xdr:row>42</xdr:row>
          <xdr:rowOff>7620</xdr:rowOff>
        </xdr:to>
        <xdr:sp macro="" textlink="">
          <xdr:nvSpPr>
            <xdr:cNvPr id="4161" name="Check Box 1089" hidden="1">
              <a:extLst>
                <a:ext uri="{63B3BB69-23CF-44E3-9099-C40C66FF867C}">
                  <a14:compatExt spid="_x0000_s4161"/>
                </a:ext>
                <a:ext uri="{FF2B5EF4-FFF2-40B4-BE49-F238E27FC236}">
                  <a16:creationId xmlns:a16="http://schemas.microsoft.com/office/drawing/2014/main" id="{00000000-0008-0000-0000-00004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41</xdr:row>
          <xdr:rowOff>0</xdr:rowOff>
        </xdr:from>
        <xdr:to>
          <xdr:col>7</xdr:col>
          <xdr:colOff>76200</xdr:colOff>
          <xdr:row>42</xdr:row>
          <xdr:rowOff>7620</xdr:rowOff>
        </xdr:to>
        <xdr:sp macro="" textlink="">
          <xdr:nvSpPr>
            <xdr:cNvPr id="4162" name="Check Box 1090" hidden="1">
              <a:extLst>
                <a:ext uri="{63B3BB69-23CF-44E3-9099-C40C66FF867C}">
                  <a14:compatExt spid="_x0000_s4162"/>
                </a:ext>
                <a:ext uri="{FF2B5EF4-FFF2-40B4-BE49-F238E27FC236}">
                  <a16:creationId xmlns:a16="http://schemas.microsoft.com/office/drawing/2014/main" id="{00000000-0008-0000-00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41</xdr:row>
          <xdr:rowOff>0</xdr:rowOff>
        </xdr:from>
        <xdr:to>
          <xdr:col>8</xdr:col>
          <xdr:colOff>76200</xdr:colOff>
          <xdr:row>42</xdr:row>
          <xdr:rowOff>7620</xdr:rowOff>
        </xdr:to>
        <xdr:sp macro="" textlink="">
          <xdr:nvSpPr>
            <xdr:cNvPr id="4163" name="Check Box 1091" hidden="1">
              <a:extLst>
                <a:ext uri="{63B3BB69-23CF-44E3-9099-C40C66FF867C}">
                  <a14:compatExt spid="_x0000_s4163"/>
                </a:ext>
                <a:ext uri="{FF2B5EF4-FFF2-40B4-BE49-F238E27FC236}">
                  <a16:creationId xmlns:a16="http://schemas.microsoft.com/office/drawing/2014/main" id="{00000000-0008-0000-0000-00004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41</xdr:row>
          <xdr:rowOff>0</xdr:rowOff>
        </xdr:from>
        <xdr:to>
          <xdr:col>9</xdr:col>
          <xdr:colOff>76200</xdr:colOff>
          <xdr:row>42</xdr:row>
          <xdr:rowOff>7620</xdr:rowOff>
        </xdr:to>
        <xdr:sp macro="" textlink="">
          <xdr:nvSpPr>
            <xdr:cNvPr id="4164" name="Check Box 1092" hidden="1">
              <a:extLst>
                <a:ext uri="{63B3BB69-23CF-44E3-9099-C40C66FF867C}">
                  <a14:compatExt spid="_x0000_s4164"/>
                </a:ext>
                <a:ext uri="{FF2B5EF4-FFF2-40B4-BE49-F238E27FC236}">
                  <a16:creationId xmlns:a16="http://schemas.microsoft.com/office/drawing/2014/main" id="{00000000-0008-0000-0000-00004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41</xdr:row>
          <xdr:rowOff>0</xdr:rowOff>
        </xdr:from>
        <xdr:to>
          <xdr:col>10</xdr:col>
          <xdr:colOff>76200</xdr:colOff>
          <xdr:row>42</xdr:row>
          <xdr:rowOff>7620</xdr:rowOff>
        </xdr:to>
        <xdr:sp macro="" textlink="">
          <xdr:nvSpPr>
            <xdr:cNvPr id="4165" name="Check Box 1093" hidden="1">
              <a:extLst>
                <a:ext uri="{63B3BB69-23CF-44E3-9099-C40C66FF867C}">
                  <a14:compatExt spid="_x0000_s4165"/>
                </a:ext>
                <a:ext uri="{FF2B5EF4-FFF2-40B4-BE49-F238E27FC236}">
                  <a16:creationId xmlns:a16="http://schemas.microsoft.com/office/drawing/2014/main" id="{00000000-0008-0000-0000-00004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41</xdr:row>
          <xdr:rowOff>0</xdr:rowOff>
        </xdr:from>
        <xdr:to>
          <xdr:col>11</xdr:col>
          <xdr:colOff>76200</xdr:colOff>
          <xdr:row>42</xdr:row>
          <xdr:rowOff>7620</xdr:rowOff>
        </xdr:to>
        <xdr:sp macro="" textlink="">
          <xdr:nvSpPr>
            <xdr:cNvPr id="4166" name="Check Box 1094" hidden="1">
              <a:extLst>
                <a:ext uri="{63B3BB69-23CF-44E3-9099-C40C66FF867C}">
                  <a14:compatExt spid="_x0000_s4166"/>
                </a:ext>
                <a:ext uri="{FF2B5EF4-FFF2-40B4-BE49-F238E27FC236}">
                  <a16:creationId xmlns:a16="http://schemas.microsoft.com/office/drawing/2014/main" id="{00000000-0008-0000-0000-00004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76200</xdr:colOff>
          <xdr:row>43</xdr:row>
          <xdr:rowOff>7620</xdr:rowOff>
        </xdr:to>
        <xdr:sp macro="" textlink="">
          <xdr:nvSpPr>
            <xdr:cNvPr id="4215" name="Check Box 1143" hidden="1">
              <a:extLst>
                <a:ext uri="{63B3BB69-23CF-44E3-9099-C40C66FF867C}">
                  <a14:compatExt spid="_x0000_s4215"/>
                </a:ext>
                <a:ext uri="{FF2B5EF4-FFF2-40B4-BE49-F238E27FC236}">
                  <a16:creationId xmlns:a16="http://schemas.microsoft.com/office/drawing/2014/main" id="{00000000-0008-0000-0000-00007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42</xdr:row>
          <xdr:rowOff>0</xdr:rowOff>
        </xdr:from>
        <xdr:to>
          <xdr:col>5</xdr:col>
          <xdr:colOff>76200</xdr:colOff>
          <xdr:row>43</xdr:row>
          <xdr:rowOff>7620</xdr:rowOff>
        </xdr:to>
        <xdr:sp macro="" textlink="">
          <xdr:nvSpPr>
            <xdr:cNvPr id="4216" name="Check Box 1144" hidden="1">
              <a:extLst>
                <a:ext uri="{63B3BB69-23CF-44E3-9099-C40C66FF867C}">
                  <a14:compatExt spid="_x0000_s4216"/>
                </a:ext>
                <a:ext uri="{FF2B5EF4-FFF2-40B4-BE49-F238E27FC236}">
                  <a16:creationId xmlns:a16="http://schemas.microsoft.com/office/drawing/2014/main" id="{00000000-0008-0000-0000-00007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42</xdr:row>
          <xdr:rowOff>0</xdr:rowOff>
        </xdr:from>
        <xdr:to>
          <xdr:col>6</xdr:col>
          <xdr:colOff>76200</xdr:colOff>
          <xdr:row>43</xdr:row>
          <xdr:rowOff>7620</xdr:rowOff>
        </xdr:to>
        <xdr:sp macro="" textlink="">
          <xdr:nvSpPr>
            <xdr:cNvPr id="4217" name="Check Box 1145" hidden="1">
              <a:extLst>
                <a:ext uri="{63B3BB69-23CF-44E3-9099-C40C66FF867C}">
                  <a14:compatExt spid="_x0000_s4217"/>
                </a:ext>
                <a:ext uri="{FF2B5EF4-FFF2-40B4-BE49-F238E27FC236}">
                  <a16:creationId xmlns:a16="http://schemas.microsoft.com/office/drawing/2014/main" id="{00000000-0008-0000-0000-00007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42</xdr:row>
          <xdr:rowOff>0</xdr:rowOff>
        </xdr:from>
        <xdr:to>
          <xdr:col>7</xdr:col>
          <xdr:colOff>76200</xdr:colOff>
          <xdr:row>43</xdr:row>
          <xdr:rowOff>7620</xdr:rowOff>
        </xdr:to>
        <xdr:sp macro="" textlink="">
          <xdr:nvSpPr>
            <xdr:cNvPr id="4218" name="Check Box 1146" hidden="1">
              <a:extLst>
                <a:ext uri="{63B3BB69-23CF-44E3-9099-C40C66FF867C}">
                  <a14:compatExt spid="_x0000_s4218"/>
                </a:ext>
                <a:ext uri="{FF2B5EF4-FFF2-40B4-BE49-F238E27FC236}">
                  <a16:creationId xmlns:a16="http://schemas.microsoft.com/office/drawing/2014/main" id="{00000000-0008-0000-0000-00007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42</xdr:row>
          <xdr:rowOff>0</xdr:rowOff>
        </xdr:from>
        <xdr:to>
          <xdr:col>8</xdr:col>
          <xdr:colOff>76200</xdr:colOff>
          <xdr:row>43</xdr:row>
          <xdr:rowOff>7620</xdr:rowOff>
        </xdr:to>
        <xdr:sp macro="" textlink="">
          <xdr:nvSpPr>
            <xdr:cNvPr id="4219" name="Check Box 1147" hidden="1">
              <a:extLst>
                <a:ext uri="{63B3BB69-23CF-44E3-9099-C40C66FF867C}">
                  <a14:compatExt spid="_x0000_s4219"/>
                </a:ext>
                <a:ext uri="{FF2B5EF4-FFF2-40B4-BE49-F238E27FC236}">
                  <a16:creationId xmlns:a16="http://schemas.microsoft.com/office/drawing/2014/main" id="{00000000-0008-0000-0000-00007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42</xdr:row>
          <xdr:rowOff>0</xdr:rowOff>
        </xdr:from>
        <xdr:to>
          <xdr:col>9</xdr:col>
          <xdr:colOff>76200</xdr:colOff>
          <xdr:row>43</xdr:row>
          <xdr:rowOff>7620</xdr:rowOff>
        </xdr:to>
        <xdr:sp macro="" textlink="">
          <xdr:nvSpPr>
            <xdr:cNvPr id="4220" name="Check Box 1148" hidden="1">
              <a:extLst>
                <a:ext uri="{63B3BB69-23CF-44E3-9099-C40C66FF867C}">
                  <a14:compatExt spid="_x0000_s4220"/>
                </a:ext>
                <a:ext uri="{FF2B5EF4-FFF2-40B4-BE49-F238E27FC236}">
                  <a16:creationId xmlns:a16="http://schemas.microsoft.com/office/drawing/2014/main" id="{00000000-0008-0000-0000-00007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42</xdr:row>
          <xdr:rowOff>0</xdr:rowOff>
        </xdr:from>
        <xdr:to>
          <xdr:col>10</xdr:col>
          <xdr:colOff>76200</xdr:colOff>
          <xdr:row>43</xdr:row>
          <xdr:rowOff>7620</xdr:rowOff>
        </xdr:to>
        <xdr:sp macro="" textlink="">
          <xdr:nvSpPr>
            <xdr:cNvPr id="4221" name="Check Box 1149" hidden="1">
              <a:extLst>
                <a:ext uri="{63B3BB69-23CF-44E3-9099-C40C66FF867C}">
                  <a14:compatExt spid="_x0000_s4221"/>
                </a:ext>
                <a:ext uri="{FF2B5EF4-FFF2-40B4-BE49-F238E27FC236}">
                  <a16:creationId xmlns:a16="http://schemas.microsoft.com/office/drawing/2014/main" id="{00000000-0008-0000-0000-00007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42</xdr:row>
          <xdr:rowOff>0</xdr:rowOff>
        </xdr:from>
        <xdr:to>
          <xdr:col>11</xdr:col>
          <xdr:colOff>76200</xdr:colOff>
          <xdr:row>43</xdr:row>
          <xdr:rowOff>7620</xdr:rowOff>
        </xdr:to>
        <xdr:sp macro="" textlink="">
          <xdr:nvSpPr>
            <xdr:cNvPr id="4222" name="Check Box 1150" hidden="1">
              <a:extLst>
                <a:ext uri="{63B3BB69-23CF-44E3-9099-C40C66FF867C}">
                  <a14:compatExt spid="_x0000_s4222"/>
                </a:ext>
                <a:ext uri="{FF2B5EF4-FFF2-40B4-BE49-F238E27FC236}">
                  <a16:creationId xmlns:a16="http://schemas.microsoft.com/office/drawing/2014/main" id="{00000000-0008-0000-0000-00007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76200</xdr:colOff>
          <xdr:row>44</xdr:row>
          <xdr:rowOff>7620</xdr:rowOff>
        </xdr:to>
        <xdr:sp macro="" textlink="">
          <xdr:nvSpPr>
            <xdr:cNvPr id="4271" name="Check Box 1199" hidden="1">
              <a:extLst>
                <a:ext uri="{63B3BB69-23CF-44E3-9099-C40C66FF867C}">
                  <a14:compatExt spid="_x0000_s4271"/>
                </a:ext>
                <a:ext uri="{FF2B5EF4-FFF2-40B4-BE49-F238E27FC236}">
                  <a16:creationId xmlns:a16="http://schemas.microsoft.com/office/drawing/2014/main" id="{00000000-0008-0000-0000-0000A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43</xdr:row>
          <xdr:rowOff>0</xdr:rowOff>
        </xdr:from>
        <xdr:to>
          <xdr:col>5</xdr:col>
          <xdr:colOff>76200</xdr:colOff>
          <xdr:row>44</xdr:row>
          <xdr:rowOff>7620</xdr:rowOff>
        </xdr:to>
        <xdr:sp macro="" textlink="">
          <xdr:nvSpPr>
            <xdr:cNvPr id="4272" name="Check Box 1200" hidden="1">
              <a:extLst>
                <a:ext uri="{63B3BB69-23CF-44E3-9099-C40C66FF867C}">
                  <a14:compatExt spid="_x0000_s4272"/>
                </a:ext>
                <a:ext uri="{FF2B5EF4-FFF2-40B4-BE49-F238E27FC236}">
                  <a16:creationId xmlns:a16="http://schemas.microsoft.com/office/drawing/2014/main" id="{00000000-0008-0000-0000-0000B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43</xdr:row>
          <xdr:rowOff>0</xdr:rowOff>
        </xdr:from>
        <xdr:to>
          <xdr:col>6</xdr:col>
          <xdr:colOff>76200</xdr:colOff>
          <xdr:row>44</xdr:row>
          <xdr:rowOff>7620</xdr:rowOff>
        </xdr:to>
        <xdr:sp macro="" textlink="">
          <xdr:nvSpPr>
            <xdr:cNvPr id="4273" name="Check Box 1201" hidden="1">
              <a:extLst>
                <a:ext uri="{63B3BB69-23CF-44E3-9099-C40C66FF867C}">
                  <a14:compatExt spid="_x0000_s4273"/>
                </a:ext>
                <a:ext uri="{FF2B5EF4-FFF2-40B4-BE49-F238E27FC236}">
                  <a16:creationId xmlns:a16="http://schemas.microsoft.com/office/drawing/2014/main" id="{00000000-0008-0000-0000-0000B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43</xdr:row>
          <xdr:rowOff>0</xdr:rowOff>
        </xdr:from>
        <xdr:to>
          <xdr:col>7</xdr:col>
          <xdr:colOff>76200</xdr:colOff>
          <xdr:row>44</xdr:row>
          <xdr:rowOff>7620</xdr:rowOff>
        </xdr:to>
        <xdr:sp macro="" textlink="">
          <xdr:nvSpPr>
            <xdr:cNvPr id="4274" name="Check Box 1202" hidden="1">
              <a:extLst>
                <a:ext uri="{63B3BB69-23CF-44E3-9099-C40C66FF867C}">
                  <a14:compatExt spid="_x0000_s4274"/>
                </a:ext>
                <a:ext uri="{FF2B5EF4-FFF2-40B4-BE49-F238E27FC236}">
                  <a16:creationId xmlns:a16="http://schemas.microsoft.com/office/drawing/2014/main" id="{00000000-0008-0000-0000-0000B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43</xdr:row>
          <xdr:rowOff>0</xdr:rowOff>
        </xdr:from>
        <xdr:to>
          <xdr:col>8</xdr:col>
          <xdr:colOff>76200</xdr:colOff>
          <xdr:row>44</xdr:row>
          <xdr:rowOff>7620</xdr:rowOff>
        </xdr:to>
        <xdr:sp macro="" textlink="">
          <xdr:nvSpPr>
            <xdr:cNvPr id="4275" name="Check Box 1203" hidden="1">
              <a:extLst>
                <a:ext uri="{63B3BB69-23CF-44E3-9099-C40C66FF867C}">
                  <a14:compatExt spid="_x0000_s4275"/>
                </a:ext>
                <a:ext uri="{FF2B5EF4-FFF2-40B4-BE49-F238E27FC236}">
                  <a16:creationId xmlns:a16="http://schemas.microsoft.com/office/drawing/2014/main" id="{00000000-0008-0000-0000-0000B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43</xdr:row>
          <xdr:rowOff>0</xdr:rowOff>
        </xdr:from>
        <xdr:to>
          <xdr:col>9</xdr:col>
          <xdr:colOff>76200</xdr:colOff>
          <xdr:row>44</xdr:row>
          <xdr:rowOff>7620</xdr:rowOff>
        </xdr:to>
        <xdr:sp macro="" textlink="">
          <xdr:nvSpPr>
            <xdr:cNvPr id="4276" name="Check Box 1204" hidden="1">
              <a:extLst>
                <a:ext uri="{63B3BB69-23CF-44E3-9099-C40C66FF867C}">
                  <a14:compatExt spid="_x0000_s4276"/>
                </a:ext>
                <a:ext uri="{FF2B5EF4-FFF2-40B4-BE49-F238E27FC236}">
                  <a16:creationId xmlns:a16="http://schemas.microsoft.com/office/drawing/2014/main" id="{00000000-0008-0000-0000-0000B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43</xdr:row>
          <xdr:rowOff>0</xdr:rowOff>
        </xdr:from>
        <xdr:to>
          <xdr:col>10</xdr:col>
          <xdr:colOff>76200</xdr:colOff>
          <xdr:row>44</xdr:row>
          <xdr:rowOff>7620</xdr:rowOff>
        </xdr:to>
        <xdr:sp macro="" textlink="">
          <xdr:nvSpPr>
            <xdr:cNvPr id="4277" name="Check Box 1205" hidden="1">
              <a:extLst>
                <a:ext uri="{63B3BB69-23CF-44E3-9099-C40C66FF867C}">
                  <a14:compatExt spid="_x0000_s4277"/>
                </a:ext>
                <a:ext uri="{FF2B5EF4-FFF2-40B4-BE49-F238E27FC236}">
                  <a16:creationId xmlns:a16="http://schemas.microsoft.com/office/drawing/2014/main" id="{00000000-0008-0000-0000-0000B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43</xdr:row>
          <xdr:rowOff>0</xdr:rowOff>
        </xdr:from>
        <xdr:to>
          <xdr:col>11</xdr:col>
          <xdr:colOff>76200</xdr:colOff>
          <xdr:row>44</xdr:row>
          <xdr:rowOff>7620</xdr:rowOff>
        </xdr:to>
        <xdr:sp macro="" textlink="">
          <xdr:nvSpPr>
            <xdr:cNvPr id="4278" name="Check Box 1206" hidden="1">
              <a:extLst>
                <a:ext uri="{63B3BB69-23CF-44E3-9099-C40C66FF867C}">
                  <a14:compatExt spid="_x0000_s4278"/>
                </a:ext>
                <a:ext uri="{FF2B5EF4-FFF2-40B4-BE49-F238E27FC236}">
                  <a16:creationId xmlns:a16="http://schemas.microsoft.com/office/drawing/2014/main" id="{00000000-0008-0000-0000-0000B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0</xdr:rowOff>
        </xdr:from>
        <xdr:to>
          <xdr:col>4</xdr:col>
          <xdr:colOff>76200</xdr:colOff>
          <xdr:row>45</xdr:row>
          <xdr:rowOff>7620</xdr:rowOff>
        </xdr:to>
        <xdr:sp macro="" textlink="">
          <xdr:nvSpPr>
            <xdr:cNvPr id="4327" name="Check Box 1255" hidden="1">
              <a:extLst>
                <a:ext uri="{63B3BB69-23CF-44E3-9099-C40C66FF867C}">
                  <a14:compatExt spid="_x0000_s4327"/>
                </a:ext>
                <a:ext uri="{FF2B5EF4-FFF2-40B4-BE49-F238E27FC236}">
                  <a16:creationId xmlns:a16="http://schemas.microsoft.com/office/drawing/2014/main" id="{00000000-0008-0000-0000-0000E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44</xdr:row>
          <xdr:rowOff>0</xdr:rowOff>
        </xdr:from>
        <xdr:to>
          <xdr:col>5</xdr:col>
          <xdr:colOff>76200</xdr:colOff>
          <xdr:row>45</xdr:row>
          <xdr:rowOff>7620</xdr:rowOff>
        </xdr:to>
        <xdr:sp macro="" textlink="">
          <xdr:nvSpPr>
            <xdr:cNvPr id="4328" name="Check Box 1256" hidden="1">
              <a:extLst>
                <a:ext uri="{63B3BB69-23CF-44E3-9099-C40C66FF867C}">
                  <a14:compatExt spid="_x0000_s4328"/>
                </a:ext>
                <a:ext uri="{FF2B5EF4-FFF2-40B4-BE49-F238E27FC236}">
                  <a16:creationId xmlns:a16="http://schemas.microsoft.com/office/drawing/2014/main" id="{00000000-0008-0000-0000-0000E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44</xdr:row>
          <xdr:rowOff>0</xdr:rowOff>
        </xdr:from>
        <xdr:to>
          <xdr:col>6</xdr:col>
          <xdr:colOff>76200</xdr:colOff>
          <xdr:row>45</xdr:row>
          <xdr:rowOff>7620</xdr:rowOff>
        </xdr:to>
        <xdr:sp macro="" textlink="">
          <xdr:nvSpPr>
            <xdr:cNvPr id="4329" name="Check Box 1257" hidden="1">
              <a:extLst>
                <a:ext uri="{63B3BB69-23CF-44E3-9099-C40C66FF867C}">
                  <a14:compatExt spid="_x0000_s4329"/>
                </a:ext>
                <a:ext uri="{FF2B5EF4-FFF2-40B4-BE49-F238E27FC236}">
                  <a16:creationId xmlns:a16="http://schemas.microsoft.com/office/drawing/2014/main" id="{00000000-0008-0000-0000-0000E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44</xdr:row>
          <xdr:rowOff>0</xdr:rowOff>
        </xdr:from>
        <xdr:to>
          <xdr:col>7</xdr:col>
          <xdr:colOff>76200</xdr:colOff>
          <xdr:row>45</xdr:row>
          <xdr:rowOff>7620</xdr:rowOff>
        </xdr:to>
        <xdr:sp macro="" textlink="">
          <xdr:nvSpPr>
            <xdr:cNvPr id="4330" name="Check Box 1258" hidden="1">
              <a:extLst>
                <a:ext uri="{63B3BB69-23CF-44E3-9099-C40C66FF867C}">
                  <a14:compatExt spid="_x0000_s4330"/>
                </a:ext>
                <a:ext uri="{FF2B5EF4-FFF2-40B4-BE49-F238E27FC236}">
                  <a16:creationId xmlns:a16="http://schemas.microsoft.com/office/drawing/2014/main" id="{00000000-0008-0000-0000-0000E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44</xdr:row>
          <xdr:rowOff>0</xdr:rowOff>
        </xdr:from>
        <xdr:to>
          <xdr:col>8</xdr:col>
          <xdr:colOff>76200</xdr:colOff>
          <xdr:row>45</xdr:row>
          <xdr:rowOff>7620</xdr:rowOff>
        </xdr:to>
        <xdr:sp macro="" textlink="">
          <xdr:nvSpPr>
            <xdr:cNvPr id="4331" name="Check Box 1259" hidden="1">
              <a:extLst>
                <a:ext uri="{63B3BB69-23CF-44E3-9099-C40C66FF867C}">
                  <a14:compatExt spid="_x0000_s4331"/>
                </a:ext>
                <a:ext uri="{FF2B5EF4-FFF2-40B4-BE49-F238E27FC236}">
                  <a16:creationId xmlns:a16="http://schemas.microsoft.com/office/drawing/2014/main" id="{00000000-0008-0000-0000-0000E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44</xdr:row>
          <xdr:rowOff>0</xdr:rowOff>
        </xdr:from>
        <xdr:to>
          <xdr:col>9</xdr:col>
          <xdr:colOff>76200</xdr:colOff>
          <xdr:row>45</xdr:row>
          <xdr:rowOff>7620</xdr:rowOff>
        </xdr:to>
        <xdr:sp macro="" textlink="">
          <xdr:nvSpPr>
            <xdr:cNvPr id="4332" name="Check Box 1260" hidden="1">
              <a:extLst>
                <a:ext uri="{63B3BB69-23CF-44E3-9099-C40C66FF867C}">
                  <a14:compatExt spid="_x0000_s4332"/>
                </a:ext>
                <a:ext uri="{FF2B5EF4-FFF2-40B4-BE49-F238E27FC236}">
                  <a16:creationId xmlns:a16="http://schemas.microsoft.com/office/drawing/2014/main" id="{00000000-0008-0000-0000-0000E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44</xdr:row>
          <xdr:rowOff>0</xdr:rowOff>
        </xdr:from>
        <xdr:to>
          <xdr:col>10</xdr:col>
          <xdr:colOff>76200</xdr:colOff>
          <xdr:row>45</xdr:row>
          <xdr:rowOff>7620</xdr:rowOff>
        </xdr:to>
        <xdr:sp macro="" textlink="">
          <xdr:nvSpPr>
            <xdr:cNvPr id="4333" name="Check Box 1261" hidden="1">
              <a:extLst>
                <a:ext uri="{63B3BB69-23CF-44E3-9099-C40C66FF867C}">
                  <a14:compatExt spid="_x0000_s4333"/>
                </a:ext>
                <a:ext uri="{FF2B5EF4-FFF2-40B4-BE49-F238E27FC236}">
                  <a16:creationId xmlns:a16="http://schemas.microsoft.com/office/drawing/2014/main" id="{00000000-0008-0000-0000-0000E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44</xdr:row>
          <xdr:rowOff>0</xdr:rowOff>
        </xdr:from>
        <xdr:to>
          <xdr:col>11</xdr:col>
          <xdr:colOff>76200</xdr:colOff>
          <xdr:row>45</xdr:row>
          <xdr:rowOff>7620</xdr:rowOff>
        </xdr:to>
        <xdr:sp macro="" textlink="">
          <xdr:nvSpPr>
            <xdr:cNvPr id="4334" name="Check Box 1262" hidden="1">
              <a:extLst>
                <a:ext uri="{63B3BB69-23CF-44E3-9099-C40C66FF867C}">
                  <a14:compatExt spid="_x0000_s4334"/>
                </a:ext>
                <a:ext uri="{FF2B5EF4-FFF2-40B4-BE49-F238E27FC236}">
                  <a16:creationId xmlns:a16="http://schemas.microsoft.com/office/drawing/2014/main" id="{00000000-0008-0000-0000-0000E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0</xdr:rowOff>
        </xdr:from>
        <xdr:to>
          <xdr:col>4</xdr:col>
          <xdr:colOff>76200</xdr:colOff>
          <xdr:row>46</xdr:row>
          <xdr:rowOff>7620</xdr:rowOff>
        </xdr:to>
        <xdr:sp macro="" textlink="">
          <xdr:nvSpPr>
            <xdr:cNvPr id="4383" name="Check Box 1311" hidden="1">
              <a:extLst>
                <a:ext uri="{63B3BB69-23CF-44E3-9099-C40C66FF867C}">
                  <a14:compatExt spid="_x0000_s4383"/>
                </a:ext>
                <a:ext uri="{FF2B5EF4-FFF2-40B4-BE49-F238E27FC236}">
                  <a16:creationId xmlns:a16="http://schemas.microsoft.com/office/drawing/2014/main" id="{00000000-0008-0000-0000-00001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45</xdr:row>
          <xdr:rowOff>0</xdr:rowOff>
        </xdr:from>
        <xdr:to>
          <xdr:col>5</xdr:col>
          <xdr:colOff>76200</xdr:colOff>
          <xdr:row>46</xdr:row>
          <xdr:rowOff>7620</xdr:rowOff>
        </xdr:to>
        <xdr:sp macro="" textlink="">
          <xdr:nvSpPr>
            <xdr:cNvPr id="4384" name="Check Box 1312" hidden="1">
              <a:extLst>
                <a:ext uri="{63B3BB69-23CF-44E3-9099-C40C66FF867C}">
                  <a14:compatExt spid="_x0000_s4384"/>
                </a:ext>
                <a:ext uri="{FF2B5EF4-FFF2-40B4-BE49-F238E27FC236}">
                  <a16:creationId xmlns:a16="http://schemas.microsoft.com/office/drawing/2014/main" id="{00000000-0008-0000-0000-00002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45</xdr:row>
          <xdr:rowOff>0</xdr:rowOff>
        </xdr:from>
        <xdr:to>
          <xdr:col>6</xdr:col>
          <xdr:colOff>76200</xdr:colOff>
          <xdr:row>46</xdr:row>
          <xdr:rowOff>7620</xdr:rowOff>
        </xdr:to>
        <xdr:sp macro="" textlink="">
          <xdr:nvSpPr>
            <xdr:cNvPr id="4385" name="Check Box 1313" hidden="1">
              <a:extLst>
                <a:ext uri="{63B3BB69-23CF-44E3-9099-C40C66FF867C}">
                  <a14:compatExt spid="_x0000_s4385"/>
                </a:ext>
                <a:ext uri="{FF2B5EF4-FFF2-40B4-BE49-F238E27FC236}">
                  <a16:creationId xmlns:a16="http://schemas.microsoft.com/office/drawing/2014/main" id="{00000000-0008-0000-0000-00002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45</xdr:row>
          <xdr:rowOff>0</xdr:rowOff>
        </xdr:from>
        <xdr:to>
          <xdr:col>7</xdr:col>
          <xdr:colOff>76200</xdr:colOff>
          <xdr:row>46</xdr:row>
          <xdr:rowOff>7620</xdr:rowOff>
        </xdr:to>
        <xdr:sp macro="" textlink="">
          <xdr:nvSpPr>
            <xdr:cNvPr id="4386" name="Check Box 1314" hidden="1">
              <a:extLst>
                <a:ext uri="{63B3BB69-23CF-44E3-9099-C40C66FF867C}">
                  <a14:compatExt spid="_x0000_s4386"/>
                </a:ext>
                <a:ext uri="{FF2B5EF4-FFF2-40B4-BE49-F238E27FC236}">
                  <a16:creationId xmlns:a16="http://schemas.microsoft.com/office/drawing/2014/main" id="{00000000-0008-0000-0000-00002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45</xdr:row>
          <xdr:rowOff>0</xdr:rowOff>
        </xdr:from>
        <xdr:to>
          <xdr:col>8</xdr:col>
          <xdr:colOff>76200</xdr:colOff>
          <xdr:row>46</xdr:row>
          <xdr:rowOff>7620</xdr:rowOff>
        </xdr:to>
        <xdr:sp macro="" textlink="">
          <xdr:nvSpPr>
            <xdr:cNvPr id="4387" name="Check Box 1315" hidden="1">
              <a:extLst>
                <a:ext uri="{63B3BB69-23CF-44E3-9099-C40C66FF867C}">
                  <a14:compatExt spid="_x0000_s4387"/>
                </a:ext>
                <a:ext uri="{FF2B5EF4-FFF2-40B4-BE49-F238E27FC236}">
                  <a16:creationId xmlns:a16="http://schemas.microsoft.com/office/drawing/2014/main" id="{00000000-0008-0000-0000-00002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45</xdr:row>
          <xdr:rowOff>0</xdr:rowOff>
        </xdr:from>
        <xdr:to>
          <xdr:col>9</xdr:col>
          <xdr:colOff>76200</xdr:colOff>
          <xdr:row>46</xdr:row>
          <xdr:rowOff>7620</xdr:rowOff>
        </xdr:to>
        <xdr:sp macro="" textlink="">
          <xdr:nvSpPr>
            <xdr:cNvPr id="4388" name="Check Box 1316" hidden="1">
              <a:extLst>
                <a:ext uri="{63B3BB69-23CF-44E3-9099-C40C66FF867C}">
                  <a14:compatExt spid="_x0000_s4388"/>
                </a:ext>
                <a:ext uri="{FF2B5EF4-FFF2-40B4-BE49-F238E27FC236}">
                  <a16:creationId xmlns:a16="http://schemas.microsoft.com/office/drawing/2014/main" id="{00000000-0008-0000-0000-00002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45</xdr:row>
          <xdr:rowOff>0</xdr:rowOff>
        </xdr:from>
        <xdr:to>
          <xdr:col>10</xdr:col>
          <xdr:colOff>76200</xdr:colOff>
          <xdr:row>46</xdr:row>
          <xdr:rowOff>7620</xdr:rowOff>
        </xdr:to>
        <xdr:sp macro="" textlink="">
          <xdr:nvSpPr>
            <xdr:cNvPr id="4389" name="Check Box 1317" hidden="1">
              <a:extLst>
                <a:ext uri="{63B3BB69-23CF-44E3-9099-C40C66FF867C}">
                  <a14:compatExt spid="_x0000_s4389"/>
                </a:ext>
                <a:ext uri="{FF2B5EF4-FFF2-40B4-BE49-F238E27FC236}">
                  <a16:creationId xmlns:a16="http://schemas.microsoft.com/office/drawing/2014/main" id="{00000000-0008-0000-0000-00002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45</xdr:row>
          <xdr:rowOff>0</xdr:rowOff>
        </xdr:from>
        <xdr:to>
          <xdr:col>11</xdr:col>
          <xdr:colOff>76200</xdr:colOff>
          <xdr:row>46</xdr:row>
          <xdr:rowOff>7620</xdr:rowOff>
        </xdr:to>
        <xdr:sp macro="" textlink="">
          <xdr:nvSpPr>
            <xdr:cNvPr id="4390" name="Check Box 1318" hidden="1">
              <a:extLst>
                <a:ext uri="{63B3BB69-23CF-44E3-9099-C40C66FF867C}">
                  <a14:compatExt spid="_x0000_s4390"/>
                </a:ext>
                <a:ext uri="{FF2B5EF4-FFF2-40B4-BE49-F238E27FC236}">
                  <a16:creationId xmlns:a16="http://schemas.microsoft.com/office/drawing/2014/main" id="{00000000-0008-0000-0000-00002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46</xdr:row>
          <xdr:rowOff>0</xdr:rowOff>
        </xdr:from>
        <xdr:to>
          <xdr:col>4</xdr:col>
          <xdr:colOff>76200</xdr:colOff>
          <xdr:row>47</xdr:row>
          <xdr:rowOff>7620</xdr:rowOff>
        </xdr:to>
        <xdr:sp macro="" textlink="">
          <xdr:nvSpPr>
            <xdr:cNvPr id="4439" name="Check Box 1367" hidden="1">
              <a:extLst>
                <a:ext uri="{63B3BB69-23CF-44E3-9099-C40C66FF867C}">
                  <a14:compatExt spid="_x0000_s4439"/>
                </a:ext>
                <a:ext uri="{FF2B5EF4-FFF2-40B4-BE49-F238E27FC236}">
                  <a16:creationId xmlns:a16="http://schemas.microsoft.com/office/drawing/2014/main" id="{00000000-0008-0000-0000-00005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46</xdr:row>
          <xdr:rowOff>0</xdr:rowOff>
        </xdr:from>
        <xdr:to>
          <xdr:col>5</xdr:col>
          <xdr:colOff>76200</xdr:colOff>
          <xdr:row>47</xdr:row>
          <xdr:rowOff>7620</xdr:rowOff>
        </xdr:to>
        <xdr:sp macro="" textlink="">
          <xdr:nvSpPr>
            <xdr:cNvPr id="4440" name="Check Box 1368" hidden="1">
              <a:extLst>
                <a:ext uri="{63B3BB69-23CF-44E3-9099-C40C66FF867C}">
                  <a14:compatExt spid="_x0000_s4440"/>
                </a:ext>
                <a:ext uri="{FF2B5EF4-FFF2-40B4-BE49-F238E27FC236}">
                  <a16:creationId xmlns:a16="http://schemas.microsoft.com/office/drawing/2014/main" id="{00000000-0008-0000-0000-00005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46</xdr:row>
          <xdr:rowOff>0</xdr:rowOff>
        </xdr:from>
        <xdr:to>
          <xdr:col>6</xdr:col>
          <xdr:colOff>76200</xdr:colOff>
          <xdr:row>47</xdr:row>
          <xdr:rowOff>7620</xdr:rowOff>
        </xdr:to>
        <xdr:sp macro="" textlink="">
          <xdr:nvSpPr>
            <xdr:cNvPr id="4441" name="Check Box 1369" hidden="1">
              <a:extLst>
                <a:ext uri="{63B3BB69-23CF-44E3-9099-C40C66FF867C}">
                  <a14:compatExt spid="_x0000_s4441"/>
                </a:ext>
                <a:ext uri="{FF2B5EF4-FFF2-40B4-BE49-F238E27FC236}">
                  <a16:creationId xmlns:a16="http://schemas.microsoft.com/office/drawing/2014/main" id="{00000000-0008-0000-0000-00005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46</xdr:row>
          <xdr:rowOff>0</xdr:rowOff>
        </xdr:from>
        <xdr:to>
          <xdr:col>7</xdr:col>
          <xdr:colOff>76200</xdr:colOff>
          <xdr:row>47</xdr:row>
          <xdr:rowOff>7620</xdr:rowOff>
        </xdr:to>
        <xdr:sp macro="" textlink="">
          <xdr:nvSpPr>
            <xdr:cNvPr id="4442" name="Check Box 1370" hidden="1">
              <a:extLst>
                <a:ext uri="{63B3BB69-23CF-44E3-9099-C40C66FF867C}">
                  <a14:compatExt spid="_x0000_s4442"/>
                </a:ext>
                <a:ext uri="{FF2B5EF4-FFF2-40B4-BE49-F238E27FC236}">
                  <a16:creationId xmlns:a16="http://schemas.microsoft.com/office/drawing/2014/main" id="{00000000-0008-0000-0000-00005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46</xdr:row>
          <xdr:rowOff>0</xdr:rowOff>
        </xdr:from>
        <xdr:to>
          <xdr:col>8</xdr:col>
          <xdr:colOff>76200</xdr:colOff>
          <xdr:row>47</xdr:row>
          <xdr:rowOff>7620</xdr:rowOff>
        </xdr:to>
        <xdr:sp macro="" textlink="">
          <xdr:nvSpPr>
            <xdr:cNvPr id="4443" name="Check Box 1371" hidden="1">
              <a:extLst>
                <a:ext uri="{63B3BB69-23CF-44E3-9099-C40C66FF867C}">
                  <a14:compatExt spid="_x0000_s4443"/>
                </a:ext>
                <a:ext uri="{FF2B5EF4-FFF2-40B4-BE49-F238E27FC236}">
                  <a16:creationId xmlns:a16="http://schemas.microsoft.com/office/drawing/2014/main" id="{00000000-0008-0000-0000-00005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46</xdr:row>
          <xdr:rowOff>0</xdr:rowOff>
        </xdr:from>
        <xdr:to>
          <xdr:col>9</xdr:col>
          <xdr:colOff>76200</xdr:colOff>
          <xdr:row>47</xdr:row>
          <xdr:rowOff>7620</xdr:rowOff>
        </xdr:to>
        <xdr:sp macro="" textlink="">
          <xdr:nvSpPr>
            <xdr:cNvPr id="4444" name="Check Box 1372" hidden="1">
              <a:extLst>
                <a:ext uri="{63B3BB69-23CF-44E3-9099-C40C66FF867C}">
                  <a14:compatExt spid="_x0000_s4444"/>
                </a:ext>
                <a:ext uri="{FF2B5EF4-FFF2-40B4-BE49-F238E27FC236}">
                  <a16:creationId xmlns:a16="http://schemas.microsoft.com/office/drawing/2014/main" id="{00000000-0008-0000-0000-00005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46</xdr:row>
          <xdr:rowOff>0</xdr:rowOff>
        </xdr:from>
        <xdr:to>
          <xdr:col>10</xdr:col>
          <xdr:colOff>76200</xdr:colOff>
          <xdr:row>47</xdr:row>
          <xdr:rowOff>7620</xdr:rowOff>
        </xdr:to>
        <xdr:sp macro="" textlink="">
          <xdr:nvSpPr>
            <xdr:cNvPr id="4445" name="Check Box 1373" hidden="1">
              <a:extLst>
                <a:ext uri="{63B3BB69-23CF-44E3-9099-C40C66FF867C}">
                  <a14:compatExt spid="_x0000_s4445"/>
                </a:ext>
                <a:ext uri="{FF2B5EF4-FFF2-40B4-BE49-F238E27FC236}">
                  <a16:creationId xmlns:a16="http://schemas.microsoft.com/office/drawing/2014/main" id="{00000000-0008-0000-0000-00005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0</xdr:rowOff>
        </xdr:from>
        <xdr:to>
          <xdr:col>11</xdr:col>
          <xdr:colOff>76200</xdr:colOff>
          <xdr:row>47</xdr:row>
          <xdr:rowOff>7620</xdr:rowOff>
        </xdr:to>
        <xdr:sp macro="" textlink="">
          <xdr:nvSpPr>
            <xdr:cNvPr id="4446" name="Check Box 1374" hidden="1">
              <a:extLst>
                <a:ext uri="{63B3BB69-23CF-44E3-9099-C40C66FF867C}">
                  <a14:compatExt spid="_x0000_s4446"/>
                </a:ext>
                <a:ext uri="{FF2B5EF4-FFF2-40B4-BE49-F238E27FC236}">
                  <a16:creationId xmlns:a16="http://schemas.microsoft.com/office/drawing/2014/main" id="{00000000-0008-0000-0000-00005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47</xdr:row>
          <xdr:rowOff>0</xdr:rowOff>
        </xdr:from>
        <xdr:to>
          <xdr:col>8</xdr:col>
          <xdr:colOff>76200</xdr:colOff>
          <xdr:row>48</xdr:row>
          <xdr:rowOff>7620</xdr:rowOff>
        </xdr:to>
        <xdr:sp macro="" textlink="">
          <xdr:nvSpPr>
            <xdr:cNvPr id="4491" name="Check Box 1419" hidden="1">
              <a:extLst>
                <a:ext uri="{63B3BB69-23CF-44E3-9099-C40C66FF867C}">
                  <a14:compatExt spid="_x0000_s4491"/>
                </a:ext>
                <a:ext uri="{FF2B5EF4-FFF2-40B4-BE49-F238E27FC236}">
                  <a16:creationId xmlns:a16="http://schemas.microsoft.com/office/drawing/2014/main" id="{00000000-0008-0000-0000-00008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0</xdr:rowOff>
        </xdr:from>
        <xdr:to>
          <xdr:col>4</xdr:col>
          <xdr:colOff>76200</xdr:colOff>
          <xdr:row>48</xdr:row>
          <xdr:rowOff>7620</xdr:rowOff>
        </xdr:to>
        <xdr:sp macro="" textlink="">
          <xdr:nvSpPr>
            <xdr:cNvPr id="4495" name="Check Box 1423" hidden="1">
              <a:extLst>
                <a:ext uri="{63B3BB69-23CF-44E3-9099-C40C66FF867C}">
                  <a14:compatExt spid="_x0000_s4495"/>
                </a:ext>
                <a:ext uri="{FF2B5EF4-FFF2-40B4-BE49-F238E27FC236}">
                  <a16:creationId xmlns:a16="http://schemas.microsoft.com/office/drawing/2014/main" id="{00000000-0008-0000-0000-00008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47</xdr:row>
          <xdr:rowOff>0</xdr:rowOff>
        </xdr:from>
        <xdr:to>
          <xdr:col>5</xdr:col>
          <xdr:colOff>76200</xdr:colOff>
          <xdr:row>48</xdr:row>
          <xdr:rowOff>7620</xdr:rowOff>
        </xdr:to>
        <xdr:sp macro="" textlink="">
          <xdr:nvSpPr>
            <xdr:cNvPr id="4496" name="Check Box 1424" hidden="1">
              <a:extLst>
                <a:ext uri="{63B3BB69-23CF-44E3-9099-C40C66FF867C}">
                  <a14:compatExt spid="_x0000_s4496"/>
                </a:ext>
                <a:ext uri="{FF2B5EF4-FFF2-40B4-BE49-F238E27FC236}">
                  <a16:creationId xmlns:a16="http://schemas.microsoft.com/office/drawing/2014/main" id="{00000000-0008-0000-0000-00009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47</xdr:row>
          <xdr:rowOff>0</xdr:rowOff>
        </xdr:from>
        <xdr:to>
          <xdr:col>6</xdr:col>
          <xdr:colOff>76200</xdr:colOff>
          <xdr:row>48</xdr:row>
          <xdr:rowOff>7620</xdr:rowOff>
        </xdr:to>
        <xdr:sp macro="" textlink="">
          <xdr:nvSpPr>
            <xdr:cNvPr id="4497" name="Check Box 1425" hidden="1">
              <a:extLst>
                <a:ext uri="{63B3BB69-23CF-44E3-9099-C40C66FF867C}">
                  <a14:compatExt spid="_x0000_s4497"/>
                </a:ext>
                <a:ext uri="{FF2B5EF4-FFF2-40B4-BE49-F238E27FC236}">
                  <a16:creationId xmlns:a16="http://schemas.microsoft.com/office/drawing/2014/main" id="{00000000-0008-0000-0000-00009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47</xdr:row>
          <xdr:rowOff>0</xdr:rowOff>
        </xdr:from>
        <xdr:to>
          <xdr:col>7</xdr:col>
          <xdr:colOff>76200</xdr:colOff>
          <xdr:row>48</xdr:row>
          <xdr:rowOff>7620</xdr:rowOff>
        </xdr:to>
        <xdr:sp macro="" textlink="">
          <xdr:nvSpPr>
            <xdr:cNvPr id="4498" name="Check Box 1426" hidden="1">
              <a:extLst>
                <a:ext uri="{63B3BB69-23CF-44E3-9099-C40C66FF867C}">
                  <a14:compatExt spid="_x0000_s4498"/>
                </a:ext>
                <a:ext uri="{FF2B5EF4-FFF2-40B4-BE49-F238E27FC236}">
                  <a16:creationId xmlns:a16="http://schemas.microsoft.com/office/drawing/2014/main" id="{00000000-0008-0000-0000-00009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47</xdr:row>
          <xdr:rowOff>0</xdr:rowOff>
        </xdr:from>
        <xdr:to>
          <xdr:col>9</xdr:col>
          <xdr:colOff>76200</xdr:colOff>
          <xdr:row>48</xdr:row>
          <xdr:rowOff>7620</xdr:rowOff>
        </xdr:to>
        <xdr:sp macro="" textlink="">
          <xdr:nvSpPr>
            <xdr:cNvPr id="4500" name="Check Box 1428" hidden="1">
              <a:extLst>
                <a:ext uri="{63B3BB69-23CF-44E3-9099-C40C66FF867C}">
                  <a14:compatExt spid="_x0000_s4500"/>
                </a:ext>
                <a:ext uri="{FF2B5EF4-FFF2-40B4-BE49-F238E27FC236}">
                  <a16:creationId xmlns:a16="http://schemas.microsoft.com/office/drawing/2014/main" id="{00000000-0008-0000-0000-00009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47</xdr:row>
          <xdr:rowOff>0</xdr:rowOff>
        </xdr:from>
        <xdr:to>
          <xdr:col>10</xdr:col>
          <xdr:colOff>76200</xdr:colOff>
          <xdr:row>48</xdr:row>
          <xdr:rowOff>7620</xdr:rowOff>
        </xdr:to>
        <xdr:sp macro="" textlink="">
          <xdr:nvSpPr>
            <xdr:cNvPr id="4501" name="Check Box 1429" hidden="1">
              <a:extLst>
                <a:ext uri="{63B3BB69-23CF-44E3-9099-C40C66FF867C}">
                  <a14:compatExt spid="_x0000_s4501"/>
                </a:ext>
                <a:ext uri="{FF2B5EF4-FFF2-40B4-BE49-F238E27FC236}">
                  <a16:creationId xmlns:a16="http://schemas.microsoft.com/office/drawing/2014/main" id="{00000000-0008-0000-0000-00009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47</xdr:row>
          <xdr:rowOff>7620</xdr:rowOff>
        </xdr:from>
        <xdr:to>
          <xdr:col>11</xdr:col>
          <xdr:colOff>76200</xdr:colOff>
          <xdr:row>48</xdr:row>
          <xdr:rowOff>22860</xdr:rowOff>
        </xdr:to>
        <xdr:sp macro="" textlink="">
          <xdr:nvSpPr>
            <xdr:cNvPr id="4502" name="Check Box 1430" hidden="1">
              <a:extLst>
                <a:ext uri="{63B3BB69-23CF-44E3-9099-C40C66FF867C}">
                  <a14:compatExt spid="_x0000_s4502"/>
                </a:ext>
                <a:ext uri="{FF2B5EF4-FFF2-40B4-BE49-F238E27FC236}">
                  <a16:creationId xmlns:a16="http://schemas.microsoft.com/office/drawing/2014/main" id="{00000000-0008-0000-0000-00009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48</xdr:row>
          <xdr:rowOff>0</xdr:rowOff>
        </xdr:from>
        <xdr:to>
          <xdr:col>4</xdr:col>
          <xdr:colOff>76200</xdr:colOff>
          <xdr:row>49</xdr:row>
          <xdr:rowOff>7620</xdr:rowOff>
        </xdr:to>
        <xdr:sp macro="" textlink="">
          <xdr:nvSpPr>
            <xdr:cNvPr id="4538" name="Check Box 1466" hidden="1">
              <a:extLst>
                <a:ext uri="{63B3BB69-23CF-44E3-9099-C40C66FF867C}">
                  <a14:compatExt spid="_x0000_s4538"/>
                </a:ext>
                <a:ext uri="{FF2B5EF4-FFF2-40B4-BE49-F238E27FC236}">
                  <a16:creationId xmlns:a16="http://schemas.microsoft.com/office/drawing/2014/main" id="{00000000-0008-0000-0000-0000B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48</xdr:row>
          <xdr:rowOff>0</xdr:rowOff>
        </xdr:from>
        <xdr:to>
          <xdr:col>5</xdr:col>
          <xdr:colOff>76200</xdr:colOff>
          <xdr:row>49</xdr:row>
          <xdr:rowOff>7620</xdr:rowOff>
        </xdr:to>
        <xdr:sp macro="" textlink="">
          <xdr:nvSpPr>
            <xdr:cNvPr id="4539" name="Check Box 1467" hidden="1">
              <a:extLst>
                <a:ext uri="{63B3BB69-23CF-44E3-9099-C40C66FF867C}">
                  <a14:compatExt spid="_x0000_s4539"/>
                </a:ext>
                <a:ext uri="{FF2B5EF4-FFF2-40B4-BE49-F238E27FC236}">
                  <a16:creationId xmlns:a16="http://schemas.microsoft.com/office/drawing/2014/main" id="{00000000-0008-0000-0000-0000B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48</xdr:row>
          <xdr:rowOff>0</xdr:rowOff>
        </xdr:from>
        <xdr:to>
          <xdr:col>6</xdr:col>
          <xdr:colOff>76200</xdr:colOff>
          <xdr:row>49</xdr:row>
          <xdr:rowOff>7620</xdr:rowOff>
        </xdr:to>
        <xdr:sp macro="" textlink="">
          <xdr:nvSpPr>
            <xdr:cNvPr id="4540" name="Check Box 1468" hidden="1">
              <a:extLst>
                <a:ext uri="{63B3BB69-23CF-44E3-9099-C40C66FF867C}">
                  <a14:compatExt spid="_x0000_s4540"/>
                </a:ext>
                <a:ext uri="{FF2B5EF4-FFF2-40B4-BE49-F238E27FC236}">
                  <a16:creationId xmlns:a16="http://schemas.microsoft.com/office/drawing/2014/main" id="{00000000-0008-0000-0000-0000B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48</xdr:row>
          <xdr:rowOff>0</xdr:rowOff>
        </xdr:from>
        <xdr:to>
          <xdr:col>7</xdr:col>
          <xdr:colOff>76200</xdr:colOff>
          <xdr:row>49</xdr:row>
          <xdr:rowOff>7620</xdr:rowOff>
        </xdr:to>
        <xdr:sp macro="" textlink="">
          <xdr:nvSpPr>
            <xdr:cNvPr id="4541" name="Check Box 1469" hidden="1">
              <a:extLst>
                <a:ext uri="{63B3BB69-23CF-44E3-9099-C40C66FF867C}">
                  <a14:compatExt spid="_x0000_s4541"/>
                </a:ext>
                <a:ext uri="{FF2B5EF4-FFF2-40B4-BE49-F238E27FC236}">
                  <a16:creationId xmlns:a16="http://schemas.microsoft.com/office/drawing/2014/main" id="{00000000-0008-0000-0000-0000B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48</xdr:row>
          <xdr:rowOff>0</xdr:rowOff>
        </xdr:from>
        <xdr:to>
          <xdr:col>8</xdr:col>
          <xdr:colOff>76200</xdr:colOff>
          <xdr:row>49</xdr:row>
          <xdr:rowOff>7620</xdr:rowOff>
        </xdr:to>
        <xdr:sp macro="" textlink="">
          <xdr:nvSpPr>
            <xdr:cNvPr id="4542" name="Check Box 1470" hidden="1">
              <a:extLst>
                <a:ext uri="{63B3BB69-23CF-44E3-9099-C40C66FF867C}">
                  <a14:compatExt spid="_x0000_s4542"/>
                </a:ext>
                <a:ext uri="{FF2B5EF4-FFF2-40B4-BE49-F238E27FC236}">
                  <a16:creationId xmlns:a16="http://schemas.microsoft.com/office/drawing/2014/main" id="{00000000-0008-0000-0000-0000B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48</xdr:row>
          <xdr:rowOff>0</xdr:rowOff>
        </xdr:from>
        <xdr:to>
          <xdr:col>9</xdr:col>
          <xdr:colOff>76200</xdr:colOff>
          <xdr:row>49</xdr:row>
          <xdr:rowOff>7620</xdr:rowOff>
        </xdr:to>
        <xdr:sp macro="" textlink="">
          <xdr:nvSpPr>
            <xdr:cNvPr id="4543" name="Check Box 1471" hidden="1">
              <a:extLst>
                <a:ext uri="{63B3BB69-23CF-44E3-9099-C40C66FF867C}">
                  <a14:compatExt spid="_x0000_s4543"/>
                </a:ext>
                <a:ext uri="{FF2B5EF4-FFF2-40B4-BE49-F238E27FC236}">
                  <a16:creationId xmlns:a16="http://schemas.microsoft.com/office/drawing/2014/main" id="{00000000-0008-0000-0000-0000B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48</xdr:row>
          <xdr:rowOff>0</xdr:rowOff>
        </xdr:from>
        <xdr:to>
          <xdr:col>10</xdr:col>
          <xdr:colOff>76200</xdr:colOff>
          <xdr:row>49</xdr:row>
          <xdr:rowOff>7620</xdr:rowOff>
        </xdr:to>
        <xdr:sp macro="" textlink="">
          <xdr:nvSpPr>
            <xdr:cNvPr id="4544" name="Check Box 1472" hidden="1">
              <a:extLst>
                <a:ext uri="{63B3BB69-23CF-44E3-9099-C40C66FF867C}">
                  <a14:compatExt spid="_x0000_s4544"/>
                </a:ext>
                <a:ext uri="{FF2B5EF4-FFF2-40B4-BE49-F238E27FC236}">
                  <a16:creationId xmlns:a16="http://schemas.microsoft.com/office/drawing/2014/main" id="{00000000-0008-0000-0000-0000C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48</xdr:row>
          <xdr:rowOff>0</xdr:rowOff>
        </xdr:from>
        <xdr:to>
          <xdr:col>11</xdr:col>
          <xdr:colOff>76200</xdr:colOff>
          <xdr:row>49</xdr:row>
          <xdr:rowOff>7620</xdr:rowOff>
        </xdr:to>
        <xdr:sp macro="" textlink="">
          <xdr:nvSpPr>
            <xdr:cNvPr id="4545" name="Check Box 1473" hidden="1">
              <a:extLst>
                <a:ext uri="{63B3BB69-23CF-44E3-9099-C40C66FF867C}">
                  <a14:compatExt spid="_x0000_s4545"/>
                </a:ext>
                <a:ext uri="{FF2B5EF4-FFF2-40B4-BE49-F238E27FC236}">
                  <a16:creationId xmlns:a16="http://schemas.microsoft.com/office/drawing/2014/main" id="{00000000-0008-0000-0000-0000C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0</xdr:rowOff>
        </xdr:from>
        <xdr:to>
          <xdr:col>4</xdr:col>
          <xdr:colOff>76200</xdr:colOff>
          <xdr:row>50</xdr:row>
          <xdr:rowOff>7620</xdr:rowOff>
        </xdr:to>
        <xdr:sp macro="" textlink="">
          <xdr:nvSpPr>
            <xdr:cNvPr id="4546" name="Check Box 1474" hidden="1">
              <a:extLst>
                <a:ext uri="{63B3BB69-23CF-44E3-9099-C40C66FF867C}">
                  <a14:compatExt spid="_x0000_s4546"/>
                </a:ext>
                <a:ext uri="{FF2B5EF4-FFF2-40B4-BE49-F238E27FC236}">
                  <a16:creationId xmlns:a16="http://schemas.microsoft.com/office/drawing/2014/main" id="{00000000-0008-0000-0000-0000C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49</xdr:row>
          <xdr:rowOff>0</xdr:rowOff>
        </xdr:from>
        <xdr:to>
          <xdr:col>5</xdr:col>
          <xdr:colOff>76200</xdr:colOff>
          <xdr:row>50</xdr:row>
          <xdr:rowOff>7620</xdr:rowOff>
        </xdr:to>
        <xdr:sp macro="" textlink="">
          <xdr:nvSpPr>
            <xdr:cNvPr id="4547" name="Check Box 1475" hidden="1">
              <a:extLst>
                <a:ext uri="{63B3BB69-23CF-44E3-9099-C40C66FF867C}">
                  <a14:compatExt spid="_x0000_s4547"/>
                </a:ext>
                <a:ext uri="{FF2B5EF4-FFF2-40B4-BE49-F238E27FC236}">
                  <a16:creationId xmlns:a16="http://schemas.microsoft.com/office/drawing/2014/main" id="{00000000-0008-0000-0000-0000C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49</xdr:row>
          <xdr:rowOff>0</xdr:rowOff>
        </xdr:from>
        <xdr:to>
          <xdr:col>6</xdr:col>
          <xdr:colOff>76200</xdr:colOff>
          <xdr:row>50</xdr:row>
          <xdr:rowOff>7620</xdr:rowOff>
        </xdr:to>
        <xdr:sp macro="" textlink="">
          <xdr:nvSpPr>
            <xdr:cNvPr id="4548" name="Check Box 1476" hidden="1">
              <a:extLst>
                <a:ext uri="{63B3BB69-23CF-44E3-9099-C40C66FF867C}">
                  <a14:compatExt spid="_x0000_s4548"/>
                </a:ext>
                <a:ext uri="{FF2B5EF4-FFF2-40B4-BE49-F238E27FC236}">
                  <a16:creationId xmlns:a16="http://schemas.microsoft.com/office/drawing/2014/main" id="{00000000-0008-0000-0000-0000C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49</xdr:row>
          <xdr:rowOff>0</xdr:rowOff>
        </xdr:from>
        <xdr:to>
          <xdr:col>7</xdr:col>
          <xdr:colOff>76200</xdr:colOff>
          <xdr:row>50</xdr:row>
          <xdr:rowOff>7620</xdr:rowOff>
        </xdr:to>
        <xdr:sp macro="" textlink="">
          <xdr:nvSpPr>
            <xdr:cNvPr id="4549" name="Check Box 1477" hidden="1">
              <a:extLst>
                <a:ext uri="{63B3BB69-23CF-44E3-9099-C40C66FF867C}">
                  <a14:compatExt spid="_x0000_s4549"/>
                </a:ext>
                <a:ext uri="{FF2B5EF4-FFF2-40B4-BE49-F238E27FC236}">
                  <a16:creationId xmlns:a16="http://schemas.microsoft.com/office/drawing/2014/main" id="{00000000-0008-0000-0000-0000C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49</xdr:row>
          <xdr:rowOff>0</xdr:rowOff>
        </xdr:from>
        <xdr:to>
          <xdr:col>8</xdr:col>
          <xdr:colOff>76200</xdr:colOff>
          <xdr:row>50</xdr:row>
          <xdr:rowOff>7620</xdr:rowOff>
        </xdr:to>
        <xdr:sp macro="" textlink="">
          <xdr:nvSpPr>
            <xdr:cNvPr id="4550" name="Check Box 1478" hidden="1">
              <a:extLst>
                <a:ext uri="{63B3BB69-23CF-44E3-9099-C40C66FF867C}">
                  <a14:compatExt spid="_x0000_s4550"/>
                </a:ext>
                <a:ext uri="{FF2B5EF4-FFF2-40B4-BE49-F238E27FC236}">
                  <a16:creationId xmlns:a16="http://schemas.microsoft.com/office/drawing/2014/main" id="{00000000-0008-0000-0000-0000C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49</xdr:row>
          <xdr:rowOff>0</xdr:rowOff>
        </xdr:from>
        <xdr:to>
          <xdr:col>9</xdr:col>
          <xdr:colOff>76200</xdr:colOff>
          <xdr:row>50</xdr:row>
          <xdr:rowOff>7620</xdr:rowOff>
        </xdr:to>
        <xdr:sp macro="" textlink="">
          <xdr:nvSpPr>
            <xdr:cNvPr id="4551" name="Check Box 1479" hidden="1">
              <a:extLst>
                <a:ext uri="{63B3BB69-23CF-44E3-9099-C40C66FF867C}">
                  <a14:compatExt spid="_x0000_s4551"/>
                </a:ext>
                <a:ext uri="{FF2B5EF4-FFF2-40B4-BE49-F238E27FC236}">
                  <a16:creationId xmlns:a16="http://schemas.microsoft.com/office/drawing/2014/main" id="{00000000-0008-0000-0000-0000C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49</xdr:row>
          <xdr:rowOff>0</xdr:rowOff>
        </xdr:from>
        <xdr:to>
          <xdr:col>10</xdr:col>
          <xdr:colOff>76200</xdr:colOff>
          <xdr:row>50</xdr:row>
          <xdr:rowOff>7620</xdr:rowOff>
        </xdr:to>
        <xdr:sp macro="" textlink="">
          <xdr:nvSpPr>
            <xdr:cNvPr id="4552" name="Check Box 1480" hidden="1">
              <a:extLst>
                <a:ext uri="{63B3BB69-23CF-44E3-9099-C40C66FF867C}">
                  <a14:compatExt spid="_x0000_s4552"/>
                </a:ext>
                <a:ext uri="{FF2B5EF4-FFF2-40B4-BE49-F238E27FC236}">
                  <a16:creationId xmlns:a16="http://schemas.microsoft.com/office/drawing/2014/main" id="{00000000-0008-0000-0000-0000C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49</xdr:row>
          <xdr:rowOff>0</xdr:rowOff>
        </xdr:from>
        <xdr:to>
          <xdr:col>11</xdr:col>
          <xdr:colOff>76200</xdr:colOff>
          <xdr:row>50</xdr:row>
          <xdr:rowOff>7620</xdr:rowOff>
        </xdr:to>
        <xdr:sp macro="" textlink="">
          <xdr:nvSpPr>
            <xdr:cNvPr id="4553" name="Check Box 1481" hidden="1">
              <a:extLst>
                <a:ext uri="{63B3BB69-23CF-44E3-9099-C40C66FF867C}">
                  <a14:compatExt spid="_x0000_s4553"/>
                </a:ext>
                <a:ext uri="{FF2B5EF4-FFF2-40B4-BE49-F238E27FC236}">
                  <a16:creationId xmlns:a16="http://schemas.microsoft.com/office/drawing/2014/main" id="{00000000-0008-0000-0000-0000C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50</xdr:row>
          <xdr:rowOff>0</xdr:rowOff>
        </xdr:from>
        <xdr:to>
          <xdr:col>4</xdr:col>
          <xdr:colOff>76200</xdr:colOff>
          <xdr:row>51</xdr:row>
          <xdr:rowOff>7620</xdr:rowOff>
        </xdr:to>
        <xdr:sp macro="" textlink="">
          <xdr:nvSpPr>
            <xdr:cNvPr id="4554" name="Check Box 1482" hidden="1">
              <a:extLst>
                <a:ext uri="{63B3BB69-23CF-44E3-9099-C40C66FF867C}">
                  <a14:compatExt spid="_x0000_s4554"/>
                </a:ext>
                <a:ext uri="{FF2B5EF4-FFF2-40B4-BE49-F238E27FC236}">
                  <a16:creationId xmlns:a16="http://schemas.microsoft.com/office/drawing/2014/main" id="{00000000-0008-0000-0000-0000C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50</xdr:row>
          <xdr:rowOff>0</xdr:rowOff>
        </xdr:from>
        <xdr:to>
          <xdr:col>5</xdr:col>
          <xdr:colOff>76200</xdr:colOff>
          <xdr:row>51</xdr:row>
          <xdr:rowOff>7620</xdr:rowOff>
        </xdr:to>
        <xdr:sp macro="" textlink="">
          <xdr:nvSpPr>
            <xdr:cNvPr id="4555" name="Check Box 1483" hidden="1">
              <a:extLst>
                <a:ext uri="{63B3BB69-23CF-44E3-9099-C40C66FF867C}">
                  <a14:compatExt spid="_x0000_s4555"/>
                </a:ext>
                <a:ext uri="{FF2B5EF4-FFF2-40B4-BE49-F238E27FC236}">
                  <a16:creationId xmlns:a16="http://schemas.microsoft.com/office/drawing/2014/main" id="{00000000-0008-0000-0000-0000C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50</xdr:row>
          <xdr:rowOff>0</xdr:rowOff>
        </xdr:from>
        <xdr:to>
          <xdr:col>6</xdr:col>
          <xdr:colOff>76200</xdr:colOff>
          <xdr:row>51</xdr:row>
          <xdr:rowOff>7620</xdr:rowOff>
        </xdr:to>
        <xdr:sp macro="" textlink="">
          <xdr:nvSpPr>
            <xdr:cNvPr id="4556" name="Check Box 1484" hidden="1">
              <a:extLst>
                <a:ext uri="{63B3BB69-23CF-44E3-9099-C40C66FF867C}">
                  <a14:compatExt spid="_x0000_s4556"/>
                </a:ext>
                <a:ext uri="{FF2B5EF4-FFF2-40B4-BE49-F238E27FC236}">
                  <a16:creationId xmlns:a16="http://schemas.microsoft.com/office/drawing/2014/main" id="{00000000-0008-0000-0000-0000C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50</xdr:row>
          <xdr:rowOff>0</xdr:rowOff>
        </xdr:from>
        <xdr:to>
          <xdr:col>7</xdr:col>
          <xdr:colOff>76200</xdr:colOff>
          <xdr:row>51</xdr:row>
          <xdr:rowOff>7620</xdr:rowOff>
        </xdr:to>
        <xdr:sp macro="" textlink="">
          <xdr:nvSpPr>
            <xdr:cNvPr id="4557" name="Check Box 1485" hidden="1">
              <a:extLst>
                <a:ext uri="{63B3BB69-23CF-44E3-9099-C40C66FF867C}">
                  <a14:compatExt spid="_x0000_s4557"/>
                </a:ext>
                <a:ext uri="{FF2B5EF4-FFF2-40B4-BE49-F238E27FC236}">
                  <a16:creationId xmlns:a16="http://schemas.microsoft.com/office/drawing/2014/main" id="{00000000-0008-0000-0000-0000C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50</xdr:row>
          <xdr:rowOff>0</xdr:rowOff>
        </xdr:from>
        <xdr:to>
          <xdr:col>8</xdr:col>
          <xdr:colOff>76200</xdr:colOff>
          <xdr:row>51</xdr:row>
          <xdr:rowOff>7620</xdr:rowOff>
        </xdr:to>
        <xdr:sp macro="" textlink="">
          <xdr:nvSpPr>
            <xdr:cNvPr id="4558" name="Check Box 1486" hidden="1">
              <a:extLst>
                <a:ext uri="{63B3BB69-23CF-44E3-9099-C40C66FF867C}">
                  <a14:compatExt spid="_x0000_s4558"/>
                </a:ext>
                <a:ext uri="{FF2B5EF4-FFF2-40B4-BE49-F238E27FC236}">
                  <a16:creationId xmlns:a16="http://schemas.microsoft.com/office/drawing/2014/main" id="{00000000-0008-0000-0000-0000C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50</xdr:row>
          <xdr:rowOff>0</xdr:rowOff>
        </xdr:from>
        <xdr:to>
          <xdr:col>9</xdr:col>
          <xdr:colOff>76200</xdr:colOff>
          <xdr:row>51</xdr:row>
          <xdr:rowOff>7620</xdr:rowOff>
        </xdr:to>
        <xdr:sp macro="" textlink="">
          <xdr:nvSpPr>
            <xdr:cNvPr id="4559" name="Check Box 1487" hidden="1">
              <a:extLst>
                <a:ext uri="{63B3BB69-23CF-44E3-9099-C40C66FF867C}">
                  <a14:compatExt spid="_x0000_s4559"/>
                </a:ext>
                <a:ext uri="{FF2B5EF4-FFF2-40B4-BE49-F238E27FC236}">
                  <a16:creationId xmlns:a16="http://schemas.microsoft.com/office/drawing/2014/main" id="{00000000-0008-0000-0000-0000C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50</xdr:row>
          <xdr:rowOff>0</xdr:rowOff>
        </xdr:from>
        <xdr:to>
          <xdr:col>10</xdr:col>
          <xdr:colOff>76200</xdr:colOff>
          <xdr:row>51</xdr:row>
          <xdr:rowOff>7620</xdr:rowOff>
        </xdr:to>
        <xdr:sp macro="" textlink="">
          <xdr:nvSpPr>
            <xdr:cNvPr id="4560" name="Check Box 1488" hidden="1">
              <a:extLst>
                <a:ext uri="{63B3BB69-23CF-44E3-9099-C40C66FF867C}">
                  <a14:compatExt spid="_x0000_s4560"/>
                </a:ext>
                <a:ext uri="{FF2B5EF4-FFF2-40B4-BE49-F238E27FC236}">
                  <a16:creationId xmlns:a16="http://schemas.microsoft.com/office/drawing/2014/main" id="{00000000-0008-0000-0000-0000D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50</xdr:row>
          <xdr:rowOff>7620</xdr:rowOff>
        </xdr:from>
        <xdr:to>
          <xdr:col>11</xdr:col>
          <xdr:colOff>76200</xdr:colOff>
          <xdr:row>51</xdr:row>
          <xdr:rowOff>22860</xdr:rowOff>
        </xdr:to>
        <xdr:sp macro="" textlink="">
          <xdr:nvSpPr>
            <xdr:cNvPr id="4561" name="Check Box 1489" hidden="1">
              <a:extLst>
                <a:ext uri="{63B3BB69-23CF-44E3-9099-C40C66FF867C}">
                  <a14:compatExt spid="_x0000_s4561"/>
                </a:ext>
                <a:ext uri="{FF2B5EF4-FFF2-40B4-BE49-F238E27FC236}">
                  <a16:creationId xmlns:a16="http://schemas.microsoft.com/office/drawing/2014/main" id="{00000000-0008-0000-0000-0000D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0</xdr:rowOff>
        </xdr:from>
        <xdr:to>
          <xdr:col>4</xdr:col>
          <xdr:colOff>76200</xdr:colOff>
          <xdr:row>52</xdr:row>
          <xdr:rowOff>7620</xdr:rowOff>
        </xdr:to>
        <xdr:sp macro="" textlink="">
          <xdr:nvSpPr>
            <xdr:cNvPr id="4562" name="Check Box 1490" hidden="1">
              <a:extLst>
                <a:ext uri="{63B3BB69-23CF-44E3-9099-C40C66FF867C}">
                  <a14:compatExt spid="_x0000_s4562"/>
                </a:ext>
                <a:ext uri="{FF2B5EF4-FFF2-40B4-BE49-F238E27FC236}">
                  <a16:creationId xmlns:a16="http://schemas.microsoft.com/office/drawing/2014/main" id="{00000000-0008-0000-0000-0000D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51</xdr:row>
          <xdr:rowOff>0</xdr:rowOff>
        </xdr:from>
        <xdr:to>
          <xdr:col>5</xdr:col>
          <xdr:colOff>76200</xdr:colOff>
          <xdr:row>52</xdr:row>
          <xdr:rowOff>7620</xdr:rowOff>
        </xdr:to>
        <xdr:sp macro="" textlink="">
          <xdr:nvSpPr>
            <xdr:cNvPr id="4563" name="Check Box 1491" hidden="1">
              <a:extLst>
                <a:ext uri="{63B3BB69-23CF-44E3-9099-C40C66FF867C}">
                  <a14:compatExt spid="_x0000_s4563"/>
                </a:ext>
                <a:ext uri="{FF2B5EF4-FFF2-40B4-BE49-F238E27FC236}">
                  <a16:creationId xmlns:a16="http://schemas.microsoft.com/office/drawing/2014/main" id="{00000000-0008-0000-0000-0000D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51</xdr:row>
          <xdr:rowOff>0</xdr:rowOff>
        </xdr:from>
        <xdr:to>
          <xdr:col>6</xdr:col>
          <xdr:colOff>76200</xdr:colOff>
          <xdr:row>52</xdr:row>
          <xdr:rowOff>7620</xdr:rowOff>
        </xdr:to>
        <xdr:sp macro="" textlink="">
          <xdr:nvSpPr>
            <xdr:cNvPr id="4564" name="Check Box 1492" hidden="1">
              <a:extLst>
                <a:ext uri="{63B3BB69-23CF-44E3-9099-C40C66FF867C}">
                  <a14:compatExt spid="_x0000_s4564"/>
                </a:ext>
                <a:ext uri="{FF2B5EF4-FFF2-40B4-BE49-F238E27FC236}">
                  <a16:creationId xmlns:a16="http://schemas.microsoft.com/office/drawing/2014/main" id="{00000000-0008-0000-0000-0000D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51</xdr:row>
          <xdr:rowOff>0</xdr:rowOff>
        </xdr:from>
        <xdr:to>
          <xdr:col>7</xdr:col>
          <xdr:colOff>76200</xdr:colOff>
          <xdr:row>52</xdr:row>
          <xdr:rowOff>7620</xdr:rowOff>
        </xdr:to>
        <xdr:sp macro="" textlink="">
          <xdr:nvSpPr>
            <xdr:cNvPr id="4565" name="Check Box 1493" hidden="1">
              <a:extLst>
                <a:ext uri="{63B3BB69-23CF-44E3-9099-C40C66FF867C}">
                  <a14:compatExt spid="_x0000_s4565"/>
                </a:ext>
                <a:ext uri="{FF2B5EF4-FFF2-40B4-BE49-F238E27FC236}">
                  <a16:creationId xmlns:a16="http://schemas.microsoft.com/office/drawing/2014/main" id="{00000000-0008-0000-0000-0000D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51</xdr:row>
          <xdr:rowOff>0</xdr:rowOff>
        </xdr:from>
        <xdr:to>
          <xdr:col>8</xdr:col>
          <xdr:colOff>76200</xdr:colOff>
          <xdr:row>52</xdr:row>
          <xdr:rowOff>7620</xdr:rowOff>
        </xdr:to>
        <xdr:sp macro="" textlink="">
          <xdr:nvSpPr>
            <xdr:cNvPr id="4566" name="Check Box 1494" hidden="1">
              <a:extLst>
                <a:ext uri="{63B3BB69-23CF-44E3-9099-C40C66FF867C}">
                  <a14:compatExt spid="_x0000_s4566"/>
                </a:ext>
                <a:ext uri="{FF2B5EF4-FFF2-40B4-BE49-F238E27FC236}">
                  <a16:creationId xmlns:a16="http://schemas.microsoft.com/office/drawing/2014/main" id="{00000000-0008-0000-0000-0000D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51</xdr:row>
          <xdr:rowOff>0</xdr:rowOff>
        </xdr:from>
        <xdr:to>
          <xdr:col>9</xdr:col>
          <xdr:colOff>76200</xdr:colOff>
          <xdr:row>52</xdr:row>
          <xdr:rowOff>7620</xdr:rowOff>
        </xdr:to>
        <xdr:sp macro="" textlink="">
          <xdr:nvSpPr>
            <xdr:cNvPr id="4567" name="Check Box 1495" hidden="1">
              <a:extLst>
                <a:ext uri="{63B3BB69-23CF-44E3-9099-C40C66FF867C}">
                  <a14:compatExt spid="_x0000_s4567"/>
                </a:ext>
                <a:ext uri="{FF2B5EF4-FFF2-40B4-BE49-F238E27FC236}">
                  <a16:creationId xmlns:a16="http://schemas.microsoft.com/office/drawing/2014/main" id="{00000000-0008-0000-0000-0000D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51</xdr:row>
          <xdr:rowOff>0</xdr:rowOff>
        </xdr:from>
        <xdr:to>
          <xdr:col>10</xdr:col>
          <xdr:colOff>76200</xdr:colOff>
          <xdr:row>52</xdr:row>
          <xdr:rowOff>7620</xdr:rowOff>
        </xdr:to>
        <xdr:sp macro="" textlink="">
          <xdr:nvSpPr>
            <xdr:cNvPr id="4568" name="Check Box 1496" hidden="1">
              <a:extLst>
                <a:ext uri="{63B3BB69-23CF-44E3-9099-C40C66FF867C}">
                  <a14:compatExt spid="_x0000_s4568"/>
                </a:ext>
                <a:ext uri="{FF2B5EF4-FFF2-40B4-BE49-F238E27FC236}">
                  <a16:creationId xmlns:a16="http://schemas.microsoft.com/office/drawing/2014/main" id="{00000000-0008-0000-0000-0000D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0</xdr:rowOff>
        </xdr:from>
        <xdr:to>
          <xdr:col>11</xdr:col>
          <xdr:colOff>76200</xdr:colOff>
          <xdr:row>52</xdr:row>
          <xdr:rowOff>7620</xdr:rowOff>
        </xdr:to>
        <xdr:sp macro="" textlink="">
          <xdr:nvSpPr>
            <xdr:cNvPr id="4569" name="Check Box 1497" hidden="1">
              <a:extLst>
                <a:ext uri="{63B3BB69-23CF-44E3-9099-C40C66FF867C}">
                  <a14:compatExt spid="_x0000_s4569"/>
                </a:ext>
                <a:ext uri="{FF2B5EF4-FFF2-40B4-BE49-F238E27FC236}">
                  <a16:creationId xmlns:a16="http://schemas.microsoft.com/office/drawing/2014/main" id="{00000000-0008-0000-0000-0000D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52</xdr:row>
          <xdr:rowOff>0</xdr:rowOff>
        </xdr:from>
        <xdr:to>
          <xdr:col>4</xdr:col>
          <xdr:colOff>76200</xdr:colOff>
          <xdr:row>53</xdr:row>
          <xdr:rowOff>7620</xdr:rowOff>
        </xdr:to>
        <xdr:sp macro="" textlink="">
          <xdr:nvSpPr>
            <xdr:cNvPr id="4570" name="Check Box 1498" hidden="1">
              <a:extLst>
                <a:ext uri="{63B3BB69-23CF-44E3-9099-C40C66FF867C}">
                  <a14:compatExt spid="_x0000_s4570"/>
                </a:ext>
                <a:ext uri="{FF2B5EF4-FFF2-40B4-BE49-F238E27FC236}">
                  <a16:creationId xmlns:a16="http://schemas.microsoft.com/office/drawing/2014/main" id="{00000000-0008-0000-0000-0000D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52</xdr:row>
          <xdr:rowOff>0</xdr:rowOff>
        </xdr:from>
        <xdr:to>
          <xdr:col>5</xdr:col>
          <xdr:colOff>76200</xdr:colOff>
          <xdr:row>53</xdr:row>
          <xdr:rowOff>7620</xdr:rowOff>
        </xdr:to>
        <xdr:sp macro="" textlink="">
          <xdr:nvSpPr>
            <xdr:cNvPr id="4571" name="Check Box 1499" hidden="1">
              <a:extLst>
                <a:ext uri="{63B3BB69-23CF-44E3-9099-C40C66FF867C}">
                  <a14:compatExt spid="_x0000_s4571"/>
                </a:ext>
                <a:ext uri="{FF2B5EF4-FFF2-40B4-BE49-F238E27FC236}">
                  <a16:creationId xmlns:a16="http://schemas.microsoft.com/office/drawing/2014/main" id="{00000000-0008-0000-0000-0000D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52</xdr:row>
          <xdr:rowOff>0</xdr:rowOff>
        </xdr:from>
        <xdr:to>
          <xdr:col>6</xdr:col>
          <xdr:colOff>76200</xdr:colOff>
          <xdr:row>53</xdr:row>
          <xdr:rowOff>7620</xdr:rowOff>
        </xdr:to>
        <xdr:sp macro="" textlink="">
          <xdr:nvSpPr>
            <xdr:cNvPr id="4572" name="Check Box 1500" hidden="1">
              <a:extLst>
                <a:ext uri="{63B3BB69-23CF-44E3-9099-C40C66FF867C}">
                  <a14:compatExt spid="_x0000_s4572"/>
                </a:ext>
                <a:ext uri="{FF2B5EF4-FFF2-40B4-BE49-F238E27FC236}">
                  <a16:creationId xmlns:a16="http://schemas.microsoft.com/office/drawing/2014/main" id="{00000000-0008-0000-0000-0000D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52</xdr:row>
          <xdr:rowOff>0</xdr:rowOff>
        </xdr:from>
        <xdr:to>
          <xdr:col>7</xdr:col>
          <xdr:colOff>76200</xdr:colOff>
          <xdr:row>53</xdr:row>
          <xdr:rowOff>7620</xdr:rowOff>
        </xdr:to>
        <xdr:sp macro="" textlink="">
          <xdr:nvSpPr>
            <xdr:cNvPr id="4573" name="Check Box 1501" hidden="1">
              <a:extLst>
                <a:ext uri="{63B3BB69-23CF-44E3-9099-C40C66FF867C}">
                  <a14:compatExt spid="_x0000_s4573"/>
                </a:ext>
                <a:ext uri="{FF2B5EF4-FFF2-40B4-BE49-F238E27FC236}">
                  <a16:creationId xmlns:a16="http://schemas.microsoft.com/office/drawing/2014/main" id="{00000000-0008-0000-0000-0000D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52</xdr:row>
          <xdr:rowOff>0</xdr:rowOff>
        </xdr:from>
        <xdr:to>
          <xdr:col>8</xdr:col>
          <xdr:colOff>76200</xdr:colOff>
          <xdr:row>53</xdr:row>
          <xdr:rowOff>7620</xdr:rowOff>
        </xdr:to>
        <xdr:sp macro="" textlink="">
          <xdr:nvSpPr>
            <xdr:cNvPr id="4574" name="Check Box 1502" hidden="1">
              <a:extLst>
                <a:ext uri="{63B3BB69-23CF-44E3-9099-C40C66FF867C}">
                  <a14:compatExt spid="_x0000_s4574"/>
                </a:ext>
                <a:ext uri="{FF2B5EF4-FFF2-40B4-BE49-F238E27FC236}">
                  <a16:creationId xmlns:a16="http://schemas.microsoft.com/office/drawing/2014/main" id="{00000000-0008-0000-0000-0000D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52</xdr:row>
          <xdr:rowOff>0</xdr:rowOff>
        </xdr:from>
        <xdr:to>
          <xdr:col>9</xdr:col>
          <xdr:colOff>76200</xdr:colOff>
          <xdr:row>53</xdr:row>
          <xdr:rowOff>7620</xdr:rowOff>
        </xdr:to>
        <xdr:sp macro="" textlink="">
          <xdr:nvSpPr>
            <xdr:cNvPr id="4575" name="Check Box 1503" hidden="1">
              <a:extLst>
                <a:ext uri="{63B3BB69-23CF-44E3-9099-C40C66FF867C}">
                  <a14:compatExt spid="_x0000_s4575"/>
                </a:ext>
                <a:ext uri="{FF2B5EF4-FFF2-40B4-BE49-F238E27FC236}">
                  <a16:creationId xmlns:a16="http://schemas.microsoft.com/office/drawing/2014/main" id="{00000000-0008-0000-0000-0000D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52</xdr:row>
          <xdr:rowOff>0</xdr:rowOff>
        </xdr:from>
        <xdr:to>
          <xdr:col>10</xdr:col>
          <xdr:colOff>76200</xdr:colOff>
          <xdr:row>53</xdr:row>
          <xdr:rowOff>7620</xdr:rowOff>
        </xdr:to>
        <xdr:sp macro="" textlink="">
          <xdr:nvSpPr>
            <xdr:cNvPr id="4576" name="Check Box 1504" hidden="1">
              <a:extLst>
                <a:ext uri="{63B3BB69-23CF-44E3-9099-C40C66FF867C}">
                  <a14:compatExt spid="_x0000_s4576"/>
                </a:ext>
                <a:ext uri="{FF2B5EF4-FFF2-40B4-BE49-F238E27FC236}">
                  <a16:creationId xmlns:a16="http://schemas.microsoft.com/office/drawing/2014/main" id="{00000000-0008-0000-0000-0000E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51</xdr:row>
          <xdr:rowOff>198120</xdr:rowOff>
        </xdr:from>
        <xdr:to>
          <xdr:col>11</xdr:col>
          <xdr:colOff>76200</xdr:colOff>
          <xdr:row>53</xdr:row>
          <xdr:rowOff>0</xdr:rowOff>
        </xdr:to>
        <xdr:sp macro="" textlink="">
          <xdr:nvSpPr>
            <xdr:cNvPr id="4577" name="Check Box 1505" hidden="1">
              <a:extLst>
                <a:ext uri="{63B3BB69-23CF-44E3-9099-C40C66FF867C}">
                  <a14:compatExt spid="_x0000_s4577"/>
                </a:ext>
                <a:ext uri="{FF2B5EF4-FFF2-40B4-BE49-F238E27FC236}">
                  <a16:creationId xmlns:a16="http://schemas.microsoft.com/office/drawing/2014/main" id="{00000000-0008-0000-0000-0000E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0</xdr:rowOff>
        </xdr:from>
        <xdr:to>
          <xdr:col>4</xdr:col>
          <xdr:colOff>76200</xdr:colOff>
          <xdr:row>54</xdr:row>
          <xdr:rowOff>7620</xdr:rowOff>
        </xdr:to>
        <xdr:sp macro="" textlink="">
          <xdr:nvSpPr>
            <xdr:cNvPr id="4578" name="Check Box 1506" hidden="1">
              <a:extLst>
                <a:ext uri="{63B3BB69-23CF-44E3-9099-C40C66FF867C}">
                  <a14:compatExt spid="_x0000_s4578"/>
                </a:ext>
                <a:ext uri="{FF2B5EF4-FFF2-40B4-BE49-F238E27FC236}">
                  <a16:creationId xmlns:a16="http://schemas.microsoft.com/office/drawing/2014/main" id="{00000000-0008-0000-0000-0000E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53</xdr:row>
          <xdr:rowOff>0</xdr:rowOff>
        </xdr:from>
        <xdr:to>
          <xdr:col>5</xdr:col>
          <xdr:colOff>76200</xdr:colOff>
          <xdr:row>54</xdr:row>
          <xdr:rowOff>7620</xdr:rowOff>
        </xdr:to>
        <xdr:sp macro="" textlink="">
          <xdr:nvSpPr>
            <xdr:cNvPr id="4579" name="Check Box 1507" hidden="1">
              <a:extLst>
                <a:ext uri="{63B3BB69-23CF-44E3-9099-C40C66FF867C}">
                  <a14:compatExt spid="_x0000_s4579"/>
                </a:ext>
                <a:ext uri="{FF2B5EF4-FFF2-40B4-BE49-F238E27FC236}">
                  <a16:creationId xmlns:a16="http://schemas.microsoft.com/office/drawing/2014/main" id="{00000000-0008-0000-0000-0000E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53</xdr:row>
          <xdr:rowOff>0</xdr:rowOff>
        </xdr:from>
        <xdr:to>
          <xdr:col>6</xdr:col>
          <xdr:colOff>76200</xdr:colOff>
          <xdr:row>54</xdr:row>
          <xdr:rowOff>7620</xdr:rowOff>
        </xdr:to>
        <xdr:sp macro="" textlink="">
          <xdr:nvSpPr>
            <xdr:cNvPr id="4580" name="Check Box 1508" hidden="1">
              <a:extLst>
                <a:ext uri="{63B3BB69-23CF-44E3-9099-C40C66FF867C}">
                  <a14:compatExt spid="_x0000_s4580"/>
                </a:ext>
                <a:ext uri="{FF2B5EF4-FFF2-40B4-BE49-F238E27FC236}">
                  <a16:creationId xmlns:a16="http://schemas.microsoft.com/office/drawing/2014/main" id="{00000000-0008-0000-0000-0000E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53</xdr:row>
          <xdr:rowOff>0</xdr:rowOff>
        </xdr:from>
        <xdr:to>
          <xdr:col>7</xdr:col>
          <xdr:colOff>76200</xdr:colOff>
          <xdr:row>54</xdr:row>
          <xdr:rowOff>7620</xdr:rowOff>
        </xdr:to>
        <xdr:sp macro="" textlink="">
          <xdr:nvSpPr>
            <xdr:cNvPr id="4581" name="Check Box 1509" hidden="1">
              <a:extLst>
                <a:ext uri="{63B3BB69-23CF-44E3-9099-C40C66FF867C}">
                  <a14:compatExt spid="_x0000_s4581"/>
                </a:ext>
                <a:ext uri="{FF2B5EF4-FFF2-40B4-BE49-F238E27FC236}">
                  <a16:creationId xmlns:a16="http://schemas.microsoft.com/office/drawing/2014/main" id="{00000000-0008-0000-0000-0000E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53</xdr:row>
          <xdr:rowOff>0</xdr:rowOff>
        </xdr:from>
        <xdr:to>
          <xdr:col>8</xdr:col>
          <xdr:colOff>76200</xdr:colOff>
          <xdr:row>54</xdr:row>
          <xdr:rowOff>7620</xdr:rowOff>
        </xdr:to>
        <xdr:sp macro="" textlink="">
          <xdr:nvSpPr>
            <xdr:cNvPr id="4582" name="Check Box 1510" hidden="1">
              <a:extLst>
                <a:ext uri="{63B3BB69-23CF-44E3-9099-C40C66FF867C}">
                  <a14:compatExt spid="_x0000_s4582"/>
                </a:ext>
                <a:ext uri="{FF2B5EF4-FFF2-40B4-BE49-F238E27FC236}">
                  <a16:creationId xmlns:a16="http://schemas.microsoft.com/office/drawing/2014/main" id="{00000000-0008-0000-0000-0000E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53</xdr:row>
          <xdr:rowOff>0</xdr:rowOff>
        </xdr:from>
        <xdr:to>
          <xdr:col>9</xdr:col>
          <xdr:colOff>76200</xdr:colOff>
          <xdr:row>54</xdr:row>
          <xdr:rowOff>7620</xdr:rowOff>
        </xdr:to>
        <xdr:sp macro="" textlink="">
          <xdr:nvSpPr>
            <xdr:cNvPr id="4583" name="Check Box 1511" hidden="1">
              <a:extLst>
                <a:ext uri="{63B3BB69-23CF-44E3-9099-C40C66FF867C}">
                  <a14:compatExt spid="_x0000_s4583"/>
                </a:ext>
                <a:ext uri="{FF2B5EF4-FFF2-40B4-BE49-F238E27FC236}">
                  <a16:creationId xmlns:a16="http://schemas.microsoft.com/office/drawing/2014/main" id="{00000000-0008-0000-0000-0000E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53</xdr:row>
          <xdr:rowOff>0</xdr:rowOff>
        </xdr:from>
        <xdr:to>
          <xdr:col>10</xdr:col>
          <xdr:colOff>76200</xdr:colOff>
          <xdr:row>54</xdr:row>
          <xdr:rowOff>7620</xdr:rowOff>
        </xdr:to>
        <xdr:sp macro="" textlink="">
          <xdr:nvSpPr>
            <xdr:cNvPr id="4584" name="Check Box 1512" hidden="1">
              <a:extLst>
                <a:ext uri="{63B3BB69-23CF-44E3-9099-C40C66FF867C}">
                  <a14:compatExt spid="_x0000_s4584"/>
                </a:ext>
                <a:ext uri="{FF2B5EF4-FFF2-40B4-BE49-F238E27FC236}">
                  <a16:creationId xmlns:a16="http://schemas.microsoft.com/office/drawing/2014/main" id="{00000000-0008-0000-0000-0000E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53</xdr:row>
          <xdr:rowOff>0</xdr:rowOff>
        </xdr:from>
        <xdr:to>
          <xdr:col>11</xdr:col>
          <xdr:colOff>76200</xdr:colOff>
          <xdr:row>54</xdr:row>
          <xdr:rowOff>7620</xdr:rowOff>
        </xdr:to>
        <xdr:sp macro="" textlink="">
          <xdr:nvSpPr>
            <xdr:cNvPr id="4585" name="Check Box 1513" hidden="1">
              <a:extLst>
                <a:ext uri="{63B3BB69-23CF-44E3-9099-C40C66FF867C}">
                  <a14:compatExt spid="_x0000_s4585"/>
                </a:ext>
                <a:ext uri="{FF2B5EF4-FFF2-40B4-BE49-F238E27FC236}">
                  <a16:creationId xmlns:a16="http://schemas.microsoft.com/office/drawing/2014/main" id="{00000000-0008-0000-0000-0000E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54</xdr:row>
          <xdr:rowOff>0</xdr:rowOff>
        </xdr:from>
        <xdr:to>
          <xdr:col>4</xdr:col>
          <xdr:colOff>76200</xdr:colOff>
          <xdr:row>55</xdr:row>
          <xdr:rowOff>7620</xdr:rowOff>
        </xdr:to>
        <xdr:sp macro="" textlink="">
          <xdr:nvSpPr>
            <xdr:cNvPr id="4586" name="Check Box 1514" hidden="1">
              <a:extLst>
                <a:ext uri="{63B3BB69-23CF-44E3-9099-C40C66FF867C}">
                  <a14:compatExt spid="_x0000_s4586"/>
                </a:ext>
                <a:ext uri="{FF2B5EF4-FFF2-40B4-BE49-F238E27FC236}">
                  <a16:creationId xmlns:a16="http://schemas.microsoft.com/office/drawing/2014/main" id="{00000000-0008-0000-0000-0000E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54</xdr:row>
          <xdr:rowOff>0</xdr:rowOff>
        </xdr:from>
        <xdr:to>
          <xdr:col>5</xdr:col>
          <xdr:colOff>76200</xdr:colOff>
          <xdr:row>55</xdr:row>
          <xdr:rowOff>7620</xdr:rowOff>
        </xdr:to>
        <xdr:sp macro="" textlink="">
          <xdr:nvSpPr>
            <xdr:cNvPr id="4587" name="Check Box 1515" hidden="1">
              <a:extLst>
                <a:ext uri="{63B3BB69-23CF-44E3-9099-C40C66FF867C}">
                  <a14:compatExt spid="_x0000_s4587"/>
                </a:ext>
                <a:ext uri="{FF2B5EF4-FFF2-40B4-BE49-F238E27FC236}">
                  <a16:creationId xmlns:a16="http://schemas.microsoft.com/office/drawing/2014/main" id="{00000000-0008-0000-0000-0000E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54</xdr:row>
          <xdr:rowOff>0</xdr:rowOff>
        </xdr:from>
        <xdr:to>
          <xdr:col>6</xdr:col>
          <xdr:colOff>76200</xdr:colOff>
          <xdr:row>55</xdr:row>
          <xdr:rowOff>7620</xdr:rowOff>
        </xdr:to>
        <xdr:sp macro="" textlink="">
          <xdr:nvSpPr>
            <xdr:cNvPr id="4588" name="Check Box 1516" hidden="1">
              <a:extLst>
                <a:ext uri="{63B3BB69-23CF-44E3-9099-C40C66FF867C}">
                  <a14:compatExt spid="_x0000_s4588"/>
                </a:ext>
                <a:ext uri="{FF2B5EF4-FFF2-40B4-BE49-F238E27FC236}">
                  <a16:creationId xmlns:a16="http://schemas.microsoft.com/office/drawing/2014/main" id="{00000000-0008-0000-0000-0000E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54</xdr:row>
          <xdr:rowOff>0</xdr:rowOff>
        </xdr:from>
        <xdr:to>
          <xdr:col>7</xdr:col>
          <xdr:colOff>76200</xdr:colOff>
          <xdr:row>55</xdr:row>
          <xdr:rowOff>7620</xdr:rowOff>
        </xdr:to>
        <xdr:sp macro="" textlink="">
          <xdr:nvSpPr>
            <xdr:cNvPr id="4589" name="Check Box 1517" hidden="1">
              <a:extLst>
                <a:ext uri="{63B3BB69-23CF-44E3-9099-C40C66FF867C}">
                  <a14:compatExt spid="_x0000_s4589"/>
                </a:ext>
                <a:ext uri="{FF2B5EF4-FFF2-40B4-BE49-F238E27FC236}">
                  <a16:creationId xmlns:a16="http://schemas.microsoft.com/office/drawing/2014/main" id="{00000000-0008-0000-0000-0000E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54</xdr:row>
          <xdr:rowOff>0</xdr:rowOff>
        </xdr:from>
        <xdr:to>
          <xdr:col>8</xdr:col>
          <xdr:colOff>76200</xdr:colOff>
          <xdr:row>55</xdr:row>
          <xdr:rowOff>7620</xdr:rowOff>
        </xdr:to>
        <xdr:sp macro="" textlink="">
          <xdr:nvSpPr>
            <xdr:cNvPr id="4590" name="Check Box 1518" hidden="1">
              <a:extLst>
                <a:ext uri="{63B3BB69-23CF-44E3-9099-C40C66FF867C}">
                  <a14:compatExt spid="_x0000_s4590"/>
                </a:ext>
                <a:ext uri="{FF2B5EF4-FFF2-40B4-BE49-F238E27FC236}">
                  <a16:creationId xmlns:a16="http://schemas.microsoft.com/office/drawing/2014/main" id="{00000000-0008-0000-0000-0000E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54</xdr:row>
          <xdr:rowOff>0</xdr:rowOff>
        </xdr:from>
        <xdr:to>
          <xdr:col>9</xdr:col>
          <xdr:colOff>76200</xdr:colOff>
          <xdr:row>55</xdr:row>
          <xdr:rowOff>7620</xdr:rowOff>
        </xdr:to>
        <xdr:sp macro="" textlink="">
          <xdr:nvSpPr>
            <xdr:cNvPr id="4591" name="Check Box 1519" hidden="1">
              <a:extLst>
                <a:ext uri="{63B3BB69-23CF-44E3-9099-C40C66FF867C}">
                  <a14:compatExt spid="_x0000_s4591"/>
                </a:ext>
                <a:ext uri="{FF2B5EF4-FFF2-40B4-BE49-F238E27FC236}">
                  <a16:creationId xmlns:a16="http://schemas.microsoft.com/office/drawing/2014/main" id="{00000000-0008-0000-0000-0000E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54</xdr:row>
          <xdr:rowOff>0</xdr:rowOff>
        </xdr:from>
        <xdr:to>
          <xdr:col>10</xdr:col>
          <xdr:colOff>76200</xdr:colOff>
          <xdr:row>55</xdr:row>
          <xdr:rowOff>7620</xdr:rowOff>
        </xdr:to>
        <xdr:sp macro="" textlink="">
          <xdr:nvSpPr>
            <xdr:cNvPr id="4592" name="Check Box 1520" hidden="1">
              <a:extLst>
                <a:ext uri="{63B3BB69-23CF-44E3-9099-C40C66FF867C}">
                  <a14:compatExt spid="_x0000_s4592"/>
                </a:ext>
                <a:ext uri="{FF2B5EF4-FFF2-40B4-BE49-F238E27FC236}">
                  <a16:creationId xmlns:a16="http://schemas.microsoft.com/office/drawing/2014/main" id="{00000000-0008-0000-0000-0000F0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54</xdr:row>
          <xdr:rowOff>7620</xdr:rowOff>
        </xdr:from>
        <xdr:to>
          <xdr:col>11</xdr:col>
          <xdr:colOff>76200</xdr:colOff>
          <xdr:row>55</xdr:row>
          <xdr:rowOff>22860</xdr:rowOff>
        </xdr:to>
        <xdr:sp macro="" textlink="">
          <xdr:nvSpPr>
            <xdr:cNvPr id="4593" name="Check Box 1521" hidden="1">
              <a:extLst>
                <a:ext uri="{63B3BB69-23CF-44E3-9099-C40C66FF867C}">
                  <a14:compatExt spid="_x0000_s4593"/>
                </a:ext>
                <a:ext uri="{FF2B5EF4-FFF2-40B4-BE49-F238E27FC236}">
                  <a16:creationId xmlns:a16="http://schemas.microsoft.com/office/drawing/2014/main" id="{00000000-0008-0000-0000-0000F1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55</xdr:row>
          <xdr:rowOff>0</xdr:rowOff>
        </xdr:from>
        <xdr:to>
          <xdr:col>4</xdr:col>
          <xdr:colOff>76200</xdr:colOff>
          <xdr:row>56</xdr:row>
          <xdr:rowOff>7620</xdr:rowOff>
        </xdr:to>
        <xdr:sp macro="" textlink="">
          <xdr:nvSpPr>
            <xdr:cNvPr id="4594" name="Check Box 1522" hidden="1">
              <a:extLst>
                <a:ext uri="{63B3BB69-23CF-44E3-9099-C40C66FF867C}">
                  <a14:compatExt spid="_x0000_s4594"/>
                </a:ext>
                <a:ext uri="{FF2B5EF4-FFF2-40B4-BE49-F238E27FC236}">
                  <a16:creationId xmlns:a16="http://schemas.microsoft.com/office/drawing/2014/main" id="{00000000-0008-0000-0000-0000F2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55</xdr:row>
          <xdr:rowOff>0</xdr:rowOff>
        </xdr:from>
        <xdr:to>
          <xdr:col>5</xdr:col>
          <xdr:colOff>76200</xdr:colOff>
          <xdr:row>56</xdr:row>
          <xdr:rowOff>7620</xdr:rowOff>
        </xdr:to>
        <xdr:sp macro="" textlink="">
          <xdr:nvSpPr>
            <xdr:cNvPr id="4595" name="Check Box 1523" hidden="1">
              <a:extLst>
                <a:ext uri="{63B3BB69-23CF-44E3-9099-C40C66FF867C}">
                  <a14:compatExt spid="_x0000_s4595"/>
                </a:ext>
                <a:ext uri="{FF2B5EF4-FFF2-40B4-BE49-F238E27FC236}">
                  <a16:creationId xmlns:a16="http://schemas.microsoft.com/office/drawing/2014/main" id="{00000000-0008-0000-0000-0000F3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55</xdr:row>
          <xdr:rowOff>0</xdr:rowOff>
        </xdr:from>
        <xdr:to>
          <xdr:col>6</xdr:col>
          <xdr:colOff>76200</xdr:colOff>
          <xdr:row>56</xdr:row>
          <xdr:rowOff>7620</xdr:rowOff>
        </xdr:to>
        <xdr:sp macro="" textlink="">
          <xdr:nvSpPr>
            <xdr:cNvPr id="4596" name="Check Box 1524" hidden="1">
              <a:extLst>
                <a:ext uri="{63B3BB69-23CF-44E3-9099-C40C66FF867C}">
                  <a14:compatExt spid="_x0000_s4596"/>
                </a:ext>
                <a:ext uri="{FF2B5EF4-FFF2-40B4-BE49-F238E27FC236}">
                  <a16:creationId xmlns:a16="http://schemas.microsoft.com/office/drawing/2014/main" id="{00000000-0008-0000-0000-0000F4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55</xdr:row>
          <xdr:rowOff>0</xdr:rowOff>
        </xdr:from>
        <xdr:to>
          <xdr:col>7</xdr:col>
          <xdr:colOff>76200</xdr:colOff>
          <xdr:row>56</xdr:row>
          <xdr:rowOff>7620</xdr:rowOff>
        </xdr:to>
        <xdr:sp macro="" textlink="">
          <xdr:nvSpPr>
            <xdr:cNvPr id="4597" name="Check Box 1525" hidden="1">
              <a:extLst>
                <a:ext uri="{63B3BB69-23CF-44E3-9099-C40C66FF867C}">
                  <a14:compatExt spid="_x0000_s4597"/>
                </a:ext>
                <a:ext uri="{FF2B5EF4-FFF2-40B4-BE49-F238E27FC236}">
                  <a16:creationId xmlns:a16="http://schemas.microsoft.com/office/drawing/2014/main" id="{00000000-0008-0000-0000-0000F5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55</xdr:row>
          <xdr:rowOff>0</xdr:rowOff>
        </xdr:from>
        <xdr:to>
          <xdr:col>8</xdr:col>
          <xdr:colOff>76200</xdr:colOff>
          <xdr:row>56</xdr:row>
          <xdr:rowOff>7620</xdr:rowOff>
        </xdr:to>
        <xdr:sp macro="" textlink="">
          <xdr:nvSpPr>
            <xdr:cNvPr id="4598" name="Check Box 1526" hidden="1">
              <a:extLst>
                <a:ext uri="{63B3BB69-23CF-44E3-9099-C40C66FF867C}">
                  <a14:compatExt spid="_x0000_s4598"/>
                </a:ext>
                <a:ext uri="{FF2B5EF4-FFF2-40B4-BE49-F238E27FC236}">
                  <a16:creationId xmlns:a16="http://schemas.microsoft.com/office/drawing/2014/main" id="{00000000-0008-0000-0000-0000F6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55</xdr:row>
          <xdr:rowOff>0</xdr:rowOff>
        </xdr:from>
        <xdr:to>
          <xdr:col>9</xdr:col>
          <xdr:colOff>76200</xdr:colOff>
          <xdr:row>56</xdr:row>
          <xdr:rowOff>7620</xdr:rowOff>
        </xdr:to>
        <xdr:sp macro="" textlink="">
          <xdr:nvSpPr>
            <xdr:cNvPr id="4599" name="Check Box 1527" hidden="1">
              <a:extLst>
                <a:ext uri="{63B3BB69-23CF-44E3-9099-C40C66FF867C}">
                  <a14:compatExt spid="_x0000_s4599"/>
                </a:ext>
                <a:ext uri="{FF2B5EF4-FFF2-40B4-BE49-F238E27FC236}">
                  <a16:creationId xmlns:a16="http://schemas.microsoft.com/office/drawing/2014/main" id="{00000000-0008-0000-0000-0000F7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55</xdr:row>
          <xdr:rowOff>0</xdr:rowOff>
        </xdr:from>
        <xdr:to>
          <xdr:col>10</xdr:col>
          <xdr:colOff>76200</xdr:colOff>
          <xdr:row>56</xdr:row>
          <xdr:rowOff>7620</xdr:rowOff>
        </xdr:to>
        <xdr:sp macro="" textlink="">
          <xdr:nvSpPr>
            <xdr:cNvPr id="4600" name="Check Box 1528" hidden="1">
              <a:extLst>
                <a:ext uri="{63B3BB69-23CF-44E3-9099-C40C66FF867C}">
                  <a14:compatExt spid="_x0000_s4600"/>
                </a:ext>
                <a:ext uri="{FF2B5EF4-FFF2-40B4-BE49-F238E27FC236}">
                  <a16:creationId xmlns:a16="http://schemas.microsoft.com/office/drawing/2014/main" id="{00000000-0008-0000-0000-0000F8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55</xdr:row>
          <xdr:rowOff>0</xdr:rowOff>
        </xdr:from>
        <xdr:to>
          <xdr:col>11</xdr:col>
          <xdr:colOff>76200</xdr:colOff>
          <xdr:row>56</xdr:row>
          <xdr:rowOff>7620</xdr:rowOff>
        </xdr:to>
        <xdr:sp macro="" textlink="">
          <xdr:nvSpPr>
            <xdr:cNvPr id="4601" name="Check Box 1529" hidden="1">
              <a:extLst>
                <a:ext uri="{63B3BB69-23CF-44E3-9099-C40C66FF867C}">
                  <a14:compatExt spid="_x0000_s4601"/>
                </a:ext>
                <a:ext uri="{FF2B5EF4-FFF2-40B4-BE49-F238E27FC236}">
                  <a16:creationId xmlns:a16="http://schemas.microsoft.com/office/drawing/2014/main" id="{00000000-0008-0000-0000-0000F9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56</xdr:row>
          <xdr:rowOff>0</xdr:rowOff>
        </xdr:from>
        <xdr:to>
          <xdr:col>4</xdr:col>
          <xdr:colOff>76200</xdr:colOff>
          <xdr:row>57</xdr:row>
          <xdr:rowOff>7620</xdr:rowOff>
        </xdr:to>
        <xdr:sp macro="" textlink="">
          <xdr:nvSpPr>
            <xdr:cNvPr id="4602" name="Check Box 1530" hidden="1">
              <a:extLst>
                <a:ext uri="{63B3BB69-23CF-44E3-9099-C40C66FF867C}">
                  <a14:compatExt spid="_x0000_s4602"/>
                </a:ext>
                <a:ext uri="{FF2B5EF4-FFF2-40B4-BE49-F238E27FC236}">
                  <a16:creationId xmlns:a16="http://schemas.microsoft.com/office/drawing/2014/main" id="{00000000-0008-0000-0000-0000FA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56</xdr:row>
          <xdr:rowOff>0</xdr:rowOff>
        </xdr:from>
        <xdr:to>
          <xdr:col>5</xdr:col>
          <xdr:colOff>76200</xdr:colOff>
          <xdr:row>57</xdr:row>
          <xdr:rowOff>7620</xdr:rowOff>
        </xdr:to>
        <xdr:sp macro="" textlink="">
          <xdr:nvSpPr>
            <xdr:cNvPr id="4603" name="Check Box 1531" hidden="1">
              <a:extLst>
                <a:ext uri="{63B3BB69-23CF-44E3-9099-C40C66FF867C}">
                  <a14:compatExt spid="_x0000_s4603"/>
                </a:ext>
                <a:ext uri="{FF2B5EF4-FFF2-40B4-BE49-F238E27FC236}">
                  <a16:creationId xmlns:a16="http://schemas.microsoft.com/office/drawing/2014/main" id="{00000000-0008-0000-0000-0000FB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56</xdr:row>
          <xdr:rowOff>0</xdr:rowOff>
        </xdr:from>
        <xdr:to>
          <xdr:col>6</xdr:col>
          <xdr:colOff>76200</xdr:colOff>
          <xdr:row>57</xdr:row>
          <xdr:rowOff>7620</xdr:rowOff>
        </xdr:to>
        <xdr:sp macro="" textlink="">
          <xdr:nvSpPr>
            <xdr:cNvPr id="4604" name="Check Box 1532" hidden="1">
              <a:extLst>
                <a:ext uri="{63B3BB69-23CF-44E3-9099-C40C66FF867C}">
                  <a14:compatExt spid="_x0000_s4604"/>
                </a:ext>
                <a:ext uri="{FF2B5EF4-FFF2-40B4-BE49-F238E27FC236}">
                  <a16:creationId xmlns:a16="http://schemas.microsoft.com/office/drawing/2014/main" id="{00000000-0008-0000-0000-0000FC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56</xdr:row>
          <xdr:rowOff>0</xdr:rowOff>
        </xdr:from>
        <xdr:to>
          <xdr:col>7</xdr:col>
          <xdr:colOff>76200</xdr:colOff>
          <xdr:row>57</xdr:row>
          <xdr:rowOff>7620</xdr:rowOff>
        </xdr:to>
        <xdr:sp macro="" textlink="">
          <xdr:nvSpPr>
            <xdr:cNvPr id="4605" name="Check Box 1533" hidden="1">
              <a:extLst>
                <a:ext uri="{63B3BB69-23CF-44E3-9099-C40C66FF867C}">
                  <a14:compatExt spid="_x0000_s4605"/>
                </a:ext>
                <a:ext uri="{FF2B5EF4-FFF2-40B4-BE49-F238E27FC236}">
                  <a16:creationId xmlns:a16="http://schemas.microsoft.com/office/drawing/2014/main" id="{00000000-0008-0000-0000-0000FD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56</xdr:row>
          <xdr:rowOff>0</xdr:rowOff>
        </xdr:from>
        <xdr:to>
          <xdr:col>8</xdr:col>
          <xdr:colOff>76200</xdr:colOff>
          <xdr:row>57</xdr:row>
          <xdr:rowOff>7620</xdr:rowOff>
        </xdr:to>
        <xdr:sp macro="" textlink="">
          <xdr:nvSpPr>
            <xdr:cNvPr id="4606" name="Check Box 1534" hidden="1">
              <a:extLst>
                <a:ext uri="{63B3BB69-23CF-44E3-9099-C40C66FF867C}">
                  <a14:compatExt spid="_x0000_s4606"/>
                </a:ext>
                <a:ext uri="{FF2B5EF4-FFF2-40B4-BE49-F238E27FC236}">
                  <a16:creationId xmlns:a16="http://schemas.microsoft.com/office/drawing/2014/main" id="{00000000-0008-0000-0000-0000FE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56</xdr:row>
          <xdr:rowOff>0</xdr:rowOff>
        </xdr:from>
        <xdr:to>
          <xdr:col>9</xdr:col>
          <xdr:colOff>76200</xdr:colOff>
          <xdr:row>57</xdr:row>
          <xdr:rowOff>7620</xdr:rowOff>
        </xdr:to>
        <xdr:sp macro="" textlink="">
          <xdr:nvSpPr>
            <xdr:cNvPr id="4607" name="Check Box 1535" hidden="1">
              <a:extLst>
                <a:ext uri="{63B3BB69-23CF-44E3-9099-C40C66FF867C}">
                  <a14:compatExt spid="_x0000_s4607"/>
                </a:ext>
                <a:ext uri="{FF2B5EF4-FFF2-40B4-BE49-F238E27FC236}">
                  <a16:creationId xmlns:a16="http://schemas.microsoft.com/office/drawing/2014/main" id="{00000000-0008-0000-0000-0000F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56</xdr:row>
          <xdr:rowOff>0</xdr:rowOff>
        </xdr:from>
        <xdr:to>
          <xdr:col>10</xdr:col>
          <xdr:colOff>76200</xdr:colOff>
          <xdr:row>57</xdr:row>
          <xdr:rowOff>7620</xdr:rowOff>
        </xdr:to>
        <xdr:sp macro="" textlink="">
          <xdr:nvSpPr>
            <xdr:cNvPr id="4608" name="Check Box 1536" hidden="1">
              <a:extLst>
                <a:ext uri="{63B3BB69-23CF-44E3-9099-C40C66FF867C}">
                  <a14:compatExt spid="_x0000_s4608"/>
                </a:ext>
                <a:ext uri="{FF2B5EF4-FFF2-40B4-BE49-F238E27FC236}">
                  <a16:creationId xmlns:a16="http://schemas.microsoft.com/office/drawing/2014/main" id="{00000000-0008-0000-0000-00000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56</xdr:row>
          <xdr:rowOff>0</xdr:rowOff>
        </xdr:from>
        <xdr:to>
          <xdr:col>11</xdr:col>
          <xdr:colOff>76200</xdr:colOff>
          <xdr:row>57</xdr:row>
          <xdr:rowOff>7620</xdr:rowOff>
        </xdr:to>
        <xdr:sp macro="" textlink="">
          <xdr:nvSpPr>
            <xdr:cNvPr id="4609" name="Check Box 1537" hidden="1">
              <a:extLst>
                <a:ext uri="{63B3BB69-23CF-44E3-9099-C40C66FF867C}">
                  <a14:compatExt spid="_x0000_s4609"/>
                </a:ext>
                <a:ext uri="{FF2B5EF4-FFF2-40B4-BE49-F238E27FC236}">
                  <a16:creationId xmlns:a16="http://schemas.microsoft.com/office/drawing/2014/main" id="{00000000-0008-0000-0000-00000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57</xdr:row>
          <xdr:rowOff>0</xdr:rowOff>
        </xdr:from>
        <xdr:to>
          <xdr:col>4</xdr:col>
          <xdr:colOff>76200</xdr:colOff>
          <xdr:row>58</xdr:row>
          <xdr:rowOff>7620</xdr:rowOff>
        </xdr:to>
        <xdr:sp macro="" textlink="">
          <xdr:nvSpPr>
            <xdr:cNvPr id="4610" name="Check Box 1538" hidden="1">
              <a:extLst>
                <a:ext uri="{63B3BB69-23CF-44E3-9099-C40C66FF867C}">
                  <a14:compatExt spid="_x0000_s4610"/>
                </a:ext>
                <a:ext uri="{FF2B5EF4-FFF2-40B4-BE49-F238E27FC236}">
                  <a16:creationId xmlns:a16="http://schemas.microsoft.com/office/drawing/2014/main" id="{00000000-0008-0000-0000-00000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57</xdr:row>
          <xdr:rowOff>0</xdr:rowOff>
        </xdr:from>
        <xdr:to>
          <xdr:col>5</xdr:col>
          <xdr:colOff>76200</xdr:colOff>
          <xdr:row>58</xdr:row>
          <xdr:rowOff>7620</xdr:rowOff>
        </xdr:to>
        <xdr:sp macro="" textlink="">
          <xdr:nvSpPr>
            <xdr:cNvPr id="4611" name="Check Box 1539" hidden="1">
              <a:extLst>
                <a:ext uri="{63B3BB69-23CF-44E3-9099-C40C66FF867C}">
                  <a14:compatExt spid="_x0000_s4611"/>
                </a:ext>
                <a:ext uri="{FF2B5EF4-FFF2-40B4-BE49-F238E27FC236}">
                  <a16:creationId xmlns:a16="http://schemas.microsoft.com/office/drawing/2014/main" id="{00000000-0008-0000-0000-00000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57</xdr:row>
          <xdr:rowOff>0</xdr:rowOff>
        </xdr:from>
        <xdr:to>
          <xdr:col>6</xdr:col>
          <xdr:colOff>76200</xdr:colOff>
          <xdr:row>58</xdr:row>
          <xdr:rowOff>7620</xdr:rowOff>
        </xdr:to>
        <xdr:sp macro="" textlink="">
          <xdr:nvSpPr>
            <xdr:cNvPr id="4612" name="Check Box 1540" hidden="1">
              <a:extLst>
                <a:ext uri="{63B3BB69-23CF-44E3-9099-C40C66FF867C}">
                  <a14:compatExt spid="_x0000_s4612"/>
                </a:ext>
                <a:ext uri="{FF2B5EF4-FFF2-40B4-BE49-F238E27FC236}">
                  <a16:creationId xmlns:a16="http://schemas.microsoft.com/office/drawing/2014/main" id="{00000000-0008-0000-0000-00000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57</xdr:row>
          <xdr:rowOff>0</xdr:rowOff>
        </xdr:from>
        <xdr:to>
          <xdr:col>7</xdr:col>
          <xdr:colOff>76200</xdr:colOff>
          <xdr:row>58</xdr:row>
          <xdr:rowOff>7620</xdr:rowOff>
        </xdr:to>
        <xdr:sp macro="" textlink="">
          <xdr:nvSpPr>
            <xdr:cNvPr id="4613" name="Check Box 1541" hidden="1">
              <a:extLst>
                <a:ext uri="{63B3BB69-23CF-44E3-9099-C40C66FF867C}">
                  <a14:compatExt spid="_x0000_s4613"/>
                </a:ext>
                <a:ext uri="{FF2B5EF4-FFF2-40B4-BE49-F238E27FC236}">
                  <a16:creationId xmlns:a16="http://schemas.microsoft.com/office/drawing/2014/main" id="{00000000-0008-0000-0000-00000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57</xdr:row>
          <xdr:rowOff>0</xdr:rowOff>
        </xdr:from>
        <xdr:to>
          <xdr:col>8</xdr:col>
          <xdr:colOff>76200</xdr:colOff>
          <xdr:row>58</xdr:row>
          <xdr:rowOff>7620</xdr:rowOff>
        </xdr:to>
        <xdr:sp macro="" textlink="">
          <xdr:nvSpPr>
            <xdr:cNvPr id="4614" name="Check Box 1542" hidden="1">
              <a:extLst>
                <a:ext uri="{63B3BB69-23CF-44E3-9099-C40C66FF867C}">
                  <a14:compatExt spid="_x0000_s4614"/>
                </a:ext>
                <a:ext uri="{FF2B5EF4-FFF2-40B4-BE49-F238E27FC236}">
                  <a16:creationId xmlns:a16="http://schemas.microsoft.com/office/drawing/2014/main" id="{00000000-0008-0000-0000-00000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57</xdr:row>
          <xdr:rowOff>0</xdr:rowOff>
        </xdr:from>
        <xdr:to>
          <xdr:col>9</xdr:col>
          <xdr:colOff>76200</xdr:colOff>
          <xdr:row>58</xdr:row>
          <xdr:rowOff>7620</xdr:rowOff>
        </xdr:to>
        <xdr:sp macro="" textlink="">
          <xdr:nvSpPr>
            <xdr:cNvPr id="4615" name="Check Box 1543" hidden="1">
              <a:extLst>
                <a:ext uri="{63B3BB69-23CF-44E3-9099-C40C66FF867C}">
                  <a14:compatExt spid="_x0000_s4615"/>
                </a:ext>
                <a:ext uri="{FF2B5EF4-FFF2-40B4-BE49-F238E27FC236}">
                  <a16:creationId xmlns:a16="http://schemas.microsoft.com/office/drawing/2014/main" id="{00000000-0008-0000-0000-00000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57</xdr:row>
          <xdr:rowOff>0</xdr:rowOff>
        </xdr:from>
        <xdr:to>
          <xdr:col>10</xdr:col>
          <xdr:colOff>76200</xdr:colOff>
          <xdr:row>58</xdr:row>
          <xdr:rowOff>7620</xdr:rowOff>
        </xdr:to>
        <xdr:sp macro="" textlink="">
          <xdr:nvSpPr>
            <xdr:cNvPr id="4616" name="Check Box 1544" hidden="1">
              <a:extLst>
                <a:ext uri="{63B3BB69-23CF-44E3-9099-C40C66FF867C}">
                  <a14:compatExt spid="_x0000_s4616"/>
                </a:ext>
                <a:ext uri="{FF2B5EF4-FFF2-40B4-BE49-F238E27FC236}">
                  <a16:creationId xmlns:a16="http://schemas.microsoft.com/office/drawing/2014/main" id="{00000000-0008-0000-0000-00000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0</xdr:rowOff>
        </xdr:from>
        <xdr:to>
          <xdr:col>11</xdr:col>
          <xdr:colOff>76200</xdr:colOff>
          <xdr:row>58</xdr:row>
          <xdr:rowOff>7620</xdr:rowOff>
        </xdr:to>
        <xdr:sp macro="" textlink="">
          <xdr:nvSpPr>
            <xdr:cNvPr id="4617" name="Check Box 1545" hidden="1">
              <a:extLst>
                <a:ext uri="{63B3BB69-23CF-44E3-9099-C40C66FF867C}">
                  <a14:compatExt spid="_x0000_s4617"/>
                </a:ext>
                <a:ext uri="{FF2B5EF4-FFF2-40B4-BE49-F238E27FC236}">
                  <a16:creationId xmlns:a16="http://schemas.microsoft.com/office/drawing/2014/main" id="{00000000-0008-0000-0000-00000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58</xdr:row>
          <xdr:rowOff>0</xdr:rowOff>
        </xdr:from>
        <xdr:to>
          <xdr:col>4</xdr:col>
          <xdr:colOff>76200</xdr:colOff>
          <xdr:row>59</xdr:row>
          <xdr:rowOff>7620</xdr:rowOff>
        </xdr:to>
        <xdr:sp macro="" textlink="">
          <xdr:nvSpPr>
            <xdr:cNvPr id="4618" name="Check Box 1546" hidden="1">
              <a:extLst>
                <a:ext uri="{63B3BB69-23CF-44E3-9099-C40C66FF867C}">
                  <a14:compatExt spid="_x0000_s4618"/>
                </a:ext>
                <a:ext uri="{FF2B5EF4-FFF2-40B4-BE49-F238E27FC236}">
                  <a16:creationId xmlns:a16="http://schemas.microsoft.com/office/drawing/2014/main" id="{00000000-0008-0000-0000-00000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0</xdr:rowOff>
        </xdr:from>
        <xdr:to>
          <xdr:col>5</xdr:col>
          <xdr:colOff>76200</xdr:colOff>
          <xdr:row>59</xdr:row>
          <xdr:rowOff>7620</xdr:rowOff>
        </xdr:to>
        <xdr:sp macro="" textlink="">
          <xdr:nvSpPr>
            <xdr:cNvPr id="4619" name="Check Box 1547" hidden="1">
              <a:extLst>
                <a:ext uri="{63B3BB69-23CF-44E3-9099-C40C66FF867C}">
                  <a14:compatExt spid="_x0000_s4619"/>
                </a:ext>
                <a:ext uri="{FF2B5EF4-FFF2-40B4-BE49-F238E27FC236}">
                  <a16:creationId xmlns:a16="http://schemas.microsoft.com/office/drawing/2014/main" id="{00000000-0008-0000-0000-00000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58</xdr:row>
          <xdr:rowOff>0</xdr:rowOff>
        </xdr:from>
        <xdr:to>
          <xdr:col>6</xdr:col>
          <xdr:colOff>76200</xdr:colOff>
          <xdr:row>59</xdr:row>
          <xdr:rowOff>7620</xdr:rowOff>
        </xdr:to>
        <xdr:sp macro="" textlink="">
          <xdr:nvSpPr>
            <xdr:cNvPr id="4620" name="Check Box 1548" hidden="1">
              <a:extLst>
                <a:ext uri="{63B3BB69-23CF-44E3-9099-C40C66FF867C}">
                  <a14:compatExt spid="_x0000_s4620"/>
                </a:ext>
                <a:ext uri="{FF2B5EF4-FFF2-40B4-BE49-F238E27FC236}">
                  <a16:creationId xmlns:a16="http://schemas.microsoft.com/office/drawing/2014/main" id="{00000000-0008-0000-0000-00000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58</xdr:row>
          <xdr:rowOff>0</xdr:rowOff>
        </xdr:from>
        <xdr:to>
          <xdr:col>7</xdr:col>
          <xdr:colOff>76200</xdr:colOff>
          <xdr:row>59</xdr:row>
          <xdr:rowOff>7620</xdr:rowOff>
        </xdr:to>
        <xdr:sp macro="" textlink="">
          <xdr:nvSpPr>
            <xdr:cNvPr id="4621" name="Check Box 1549" hidden="1">
              <a:extLst>
                <a:ext uri="{63B3BB69-23CF-44E3-9099-C40C66FF867C}">
                  <a14:compatExt spid="_x0000_s4621"/>
                </a:ext>
                <a:ext uri="{FF2B5EF4-FFF2-40B4-BE49-F238E27FC236}">
                  <a16:creationId xmlns:a16="http://schemas.microsoft.com/office/drawing/2014/main" id="{00000000-0008-0000-0000-00000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58</xdr:row>
          <xdr:rowOff>0</xdr:rowOff>
        </xdr:from>
        <xdr:to>
          <xdr:col>8</xdr:col>
          <xdr:colOff>76200</xdr:colOff>
          <xdr:row>59</xdr:row>
          <xdr:rowOff>7620</xdr:rowOff>
        </xdr:to>
        <xdr:sp macro="" textlink="">
          <xdr:nvSpPr>
            <xdr:cNvPr id="4622" name="Check Box 1550" hidden="1">
              <a:extLst>
                <a:ext uri="{63B3BB69-23CF-44E3-9099-C40C66FF867C}">
                  <a14:compatExt spid="_x0000_s4622"/>
                </a:ext>
                <a:ext uri="{FF2B5EF4-FFF2-40B4-BE49-F238E27FC236}">
                  <a16:creationId xmlns:a16="http://schemas.microsoft.com/office/drawing/2014/main" id="{00000000-0008-0000-0000-00000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58</xdr:row>
          <xdr:rowOff>0</xdr:rowOff>
        </xdr:from>
        <xdr:to>
          <xdr:col>9</xdr:col>
          <xdr:colOff>76200</xdr:colOff>
          <xdr:row>59</xdr:row>
          <xdr:rowOff>7620</xdr:rowOff>
        </xdr:to>
        <xdr:sp macro="" textlink="">
          <xdr:nvSpPr>
            <xdr:cNvPr id="4623" name="Check Box 1551" hidden="1">
              <a:extLst>
                <a:ext uri="{63B3BB69-23CF-44E3-9099-C40C66FF867C}">
                  <a14:compatExt spid="_x0000_s4623"/>
                </a:ext>
                <a:ext uri="{FF2B5EF4-FFF2-40B4-BE49-F238E27FC236}">
                  <a16:creationId xmlns:a16="http://schemas.microsoft.com/office/drawing/2014/main" id="{00000000-0008-0000-0000-00000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58</xdr:row>
          <xdr:rowOff>0</xdr:rowOff>
        </xdr:from>
        <xdr:to>
          <xdr:col>10</xdr:col>
          <xdr:colOff>76200</xdr:colOff>
          <xdr:row>59</xdr:row>
          <xdr:rowOff>7620</xdr:rowOff>
        </xdr:to>
        <xdr:sp macro="" textlink="">
          <xdr:nvSpPr>
            <xdr:cNvPr id="4624" name="Check Box 1552" hidden="1">
              <a:extLst>
                <a:ext uri="{63B3BB69-23CF-44E3-9099-C40C66FF867C}">
                  <a14:compatExt spid="_x0000_s4624"/>
                </a:ext>
                <a:ext uri="{FF2B5EF4-FFF2-40B4-BE49-F238E27FC236}">
                  <a16:creationId xmlns:a16="http://schemas.microsoft.com/office/drawing/2014/main" id="{00000000-0008-0000-0000-00001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57</xdr:row>
          <xdr:rowOff>198120</xdr:rowOff>
        </xdr:from>
        <xdr:to>
          <xdr:col>11</xdr:col>
          <xdr:colOff>76200</xdr:colOff>
          <xdr:row>59</xdr:row>
          <xdr:rowOff>0</xdr:rowOff>
        </xdr:to>
        <xdr:sp macro="" textlink="">
          <xdr:nvSpPr>
            <xdr:cNvPr id="4625" name="Check Box 1553" hidden="1">
              <a:extLst>
                <a:ext uri="{63B3BB69-23CF-44E3-9099-C40C66FF867C}">
                  <a14:compatExt spid="_x0000_s4625"/>
                </a:ext>
                <a:ext uri="{FF2B5EF4-FFF2-40B4-BE49-F238E27FC236}">
                  <a16:creationId xmlns:a16="http://schemas.microsoft.com/office/drawing/2014/main" id="{00000000-0008-0000-0000-00001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59</xdr:row>
          <xdr:rowOff>0</xdr:rowOff>
        </xdr:from>
        <xdr:to>
          <xdr:col>4</xdr:col>
          <xdr:colOff>76200</xdr:colOff>
          <xdr:row>60</xdr:row>
          <xdr:rowOff>7620</xdr:rowOff>
        </xdr:to>
        <xdr:sp macro="" textlink="">
          <xdr:nvSpPr>
            <xdr:cNvPr id="4626" name="Check Box 1554" hidden="1">
              <a:extLst>
                <a:ext uri="{63B3BB69-23CF-44E3-9099-C40C66FF867C}">
                  <a14:compatExt spid="_x0000_s4626"/>
                </a:ext>
                <a:ext uri="{FF2B5EF4-FFF2-40B4-BE49-F238E27FC236}">
                  <a16:creationId xmlns:a16="http://schemas.microsoft.com/office/drawing/2014/main" id="{00000000-0008-0000-0000-00001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59</xdr:row>
          <xdr:rowOff>0</xdr:rowOff>
        </xdr:from>
        <xdr:to>
          <xdr:col>5</xdr:col>
          <xdr:colOff>76200</xdr:colOff>
          <xdr:row>60</xdr:row>
          <xdr:rowOff>7620</xdr:rowOff>
        </xdr:to>
        <xdr:sp macro="" textlink="">
          <xdr:nvSpPr>
            <xdr:cNvPr id="4627" name="Check Box 1555" hidden="1">
              <a:extLst>
                <a:ext uri="{63B3BB69-23CF-44E3-9099-C40C66FF867C}">
                  <a14:compatExt spid="_x0000_s4627"/>
                </a:ext>
                <a:ext uri="{FF2B5EF4-FFF2-40B4-BE49-F238E27FC236}">
                  <a16:creationId xmlns:a16="http://schemas.microsoft.com/office/drawing/2014/main" id="{00000000-0008-0000-0000-00001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59</xdr:row>
          <xdr:rowOff>0</xdr:rowOff>
        </xdr:from>
        <xdr:to>
          <xdr:col>6</xdr:col>
          <xdr:colOff>76200</xdr:colOff>
          <xdr:row>60</xdr:row>
          <xdr:rowOff>7620</xdr:rowOff>
        </xdr:to>
        <xdr:sp macro="" textlink="">
          <xdr:nvSpPr>
            <xdr:cNvPr id="4628" name="Check Box 1556" hidden="1">
              <a:extLst>
                <a:ext uri="{63B3BB69-23CF-44E3-9099-C40C66FF867C}">
                  <a14:compatExt spid="_x0000_s4628"/>
                </a:ext>
                <a:ext uri="{FF2B5EF4-FFF2-40B4-BE49-F238E27FC236}">
                  <a16:creationId xmlns:a16="http://schemas.microsoft.com/office/drawing/2014/main" id="{00000000-0008-0000-0000-00001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59</xdr:row>
          <xdr:rowOff>0</xdr:rowOff>
        </xdr:from>
        <xdr:to>
          <xdr:col>7</xdr:col>
          <xdr:colOff>76200</xdr:colOff>
          <xdr:row>60</xdr:row>
          <xdr:rowOff>7620</xdr:rowOff>
        </xdr:to>
        <xdr:sp macro="" textlink="">
          <xdr:nvSpPr>
            <xdr:cNvPr id="4629" name="Check Box 1557" hidden="1">
              <a:extLst>
                <a:ext uri="{63B3BB69-23CF-44E3-9099-C40C66FF867C}">
                  <a14:compatExt spid="_x0000_s4629"/>
                </a:ext>
                <a:ext uri="{FF2B5EF4-FFF2-40B4-BE49-F238E27FC236}">
                  <a16:creationId xmlns:a16="http://schemas.microsoft.com/office/drawing/2014/main" id="{00000000-0008-0000-0000-00001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59</xdr:row>
          <xdr:rowOff>0</xdr:rowOff>
        </xdr:from>
        <xdr:to>
          <xdr:col>8</xdr:col>
          <xdr:colOff>76200</xdr:colOff>
          <xdr:row>60</xdr:row>
          <xdr:rowOff>7620</xdr:rowOff>
        </xdr:to>
        <xdr:sp macro="" textlink="">
          <xdr:nvSpPr>
            <xdr:cNvPr id="4630" name="Check Box 1558" hidden="1">
              <a:extLst>
                <a:ext uri="{63B3BB69-23CF-44E3-9099-C40C66FF867C}">
                  <a14:compatExt spid="_x0000_s4630"/>
                </a:ext>
                <a:ext uri="{FF2B5EF4-FFF2-40B4-BE49-F238E27FC236}">
                  <a16:creationId xmlns:a16="http://schemas.microsoft.com/office/drawing/2014/main" id="{00000000-0008-0000-0000-00001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59</xdr:row>
          <xdr:rowOff>0</xdr:rowOff>
        </xdr:from>
        <xdr:to>
          <xdr:col>9</xdr:col>
          <xdr:colOff>76200</xdr:colOff>
          <xdr:row>60</xdr:row>
          <xdr:rowOff>7620</xdr:rowOff>
        </xdr:to>
        <xdr:sp macro="" textlink="">
          <xdr:nvSpPr>
            <xdr:cNvPr id="4631" name="Check Box 1559" hidden="1">
              <a:extLst>
                <a:ext uri="{63B3BB69-23CF-44E3-9099-C40C66FF867C}">
                  <a14:compatExt spid="_x0000_s4631"/>
                </a:ext>
                <a:ext uri="{FF2B5EF4-FFF2-40B4-BE49-F238E27FC236}">
                  <a16:creationId xmlns:a16="http://schemas.microsoft.com/office/drawing/2014/main" id="{00000000-0008-0000-0000-00001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59</xdr:row>
          <xdr:rowOff>0</xdr:rowOff>
        </xdr:from>
        <xdr:to>
          <xdr:col>10</xdr:col>
          <xdr:colOff>76200</xdr:colOff>
          <xdr:row>60</xdr:row>
          <xdr:rowOff>7620</xdr:rowOff>
        </xdr:to>
        <xdr:sp macro="" textlink="">
          <xdr:nvSpPr>
            <xdr:cNvPr id="4632" name="Check Box 1560" hidden="1">
              <a:extLst>
                <a:ext uri="{63B3BB69-23CF-44E3-9099-C40C66FF867C}">
                  <a14:compatExt spid="_x0000_s4632"/>
                </a:ext>
                <a:ext uri="{FF2B5EF4-FFF2-40B4-BE49-F238E27FC236}">
                  <a16:creationId xmlns:a16="http://schemas.microsoft.com/office/drawing/2014/main" id="{00000000-0008-0000-0000-00001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59</xdr:row>
          <xdr:rowOff>0</xdr:rowOff>
        </xdr:from>
        <xdr:to>
          <xdr:col>11</xdr:col>
          <xdr:colOff>76200</xdr:colOff>
          <xdr:row>60</xdr:row>
          <xdr:rowOff>7620</xdr:rowOff>
        </xdr:to>
        <xdr:sp macro="" textlink="">
          <xdr:nvSpPr>
            <xdr:cNvPr id="4633" name="Check Box 1561" hidden="1">
              <a:extLst>
                <a:ext uri="{63B3BB69-23CF-44E3-9099-C40C66FF867C}">
                  <a14:compatExt spid="_x0000_s4633"/>
                </a:ext>
                <a:ext uri="{FF2B5EF4-FFF2-40B4-BE49-F238E27FC236}">
                  <a16:creationId xmlns:a16="http://schemas.microsoft.com/office/drawing/2014/main" id="{00000000-0008-0000-0000-00001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60</xdr:row>
          <xdr:rowOff>0</xdr:rowOff>
        </xdr:from>
        <xdr:to>
          <xdr:col>4</xdr:col>
          <xdr:colOff>76200</xdr:colOff>
          <xdr:row>61</xdr:row>
          <xdr:rowOff>7620</xdr:rowOff>
        </xdr:to>
        <xdr:sp macro="" textlink="">
          <xdr:nvSpPr>
            <xdr:cNvPr id="4634" name="Check Box 1562" hidden="1">
              <a:extLst>
                <a:ext uri="{63B3BB69-23CF-44E3-9099-C40C66FF867C}">
                  <a14:compatExt spid="_x0000_s4634"/>
                </a:ext>
                <a:ext uri="{FF2B5EF4-FFF2-40B4-BE49-F238E27FC236}">
                  <a16:creationId xmlns:a16="http://schemas.microsoft.com/office/drawing/2014/main" id="{00000000-0008-0000-0000-00001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60</xdr:row>
          <xdr:rowOff>0</xdr:rowOff>
        </xdr:from>
        <xdr:to>
          <xdr:col>5</xdr:col>
          <xdr:colOff>76200</xdr:colOff>
          <xdr:row>61</xdr:row>
          <xdr:rowOff>7620</xdr:rowOff>
        </xdr:to>
        <xdr:sp macro="" textlink="">
          <xdr:nvSpPr>
            <xdr:cNvPr id="4635" name="Check Box 1563" hidden="1">
              <a:extLst>
                <a:ext uri="{63B3BB69-23CF-44E3-9099-C40C66FF867C}">
                  <a14:compatExt spid="_x0000_s4635"/>
                </a:ext>
                <a:ext uri="{FF2B5EF4-FFF2-40B4-BE49-F238E27FC236}">
                  <a16:creationId xmlns:a16="http://schemas.microsoft.com/office/drawing/2014/main" id="{00000000-0008-0000-0000-00001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60</xdr:row>
          <xdr:rowOff>0</xdr:rowOff>
        </xdr:from>
        <xdr:to>
          <xdr:col>6</xdr:col>
          <xdr:colOff>76200</xdr:colOff>
          <xdr:row>61</xdr:row>
          <xdr:rowOff>7620</xdr:rowOff>
        </xdr:to>
        <xdr:sp macro="" textlink="">
          <xdr:nvSpPr>
            <xdr:cNvPr id="4636" name="Check Box 1564" hidden="1">
              <a:extLst>
                <a:ext uri="{63B3BB69-23CF-44E3-9099-C40C66FF867C}">
                  <a14:compatExt spid="_x0000_s4636"/>
                </a:ext>
                <a:ext uri="{FF2B5EF4-FFF2-40B4-BE49-F238E27FC236}">
                  <a16:creationId xmlns:a16="http://schemas.microsoft.com/office/drawing/2014/main" id="{00000000-0008-0000-0000-00001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60</xdr:row>
          <xdr:rowOff>0</xdr:rowOff>
        </xdr:from>
        <xdr:to>
          <xdr:col>7</xdr:col>
          <xdr:colOff>76200</xdr:colOff>
          <xdr:row>61</xdr:row>
          <xdr:rowOff>7620</xdr:rowOff>
        </xdr:to>
        <xdr:sp macro="" textlink="">
          <xdr:nvSpPr>
            <xdr:cNvPr id="4637" name="Check Box 1565" hidden="1">
              <a:extLst>
                <a:ext uri="{63B3BB69-23CF-44E3-9099-C40C66FF867C}">
                  <a14:compatExt spid="_x0000_s4637"/>
                </a:ext>
                <a:ext uri="{FF2B5EF4-FFF2-40B4-BE49-F238E27FC236}">
                  <a16:creationId xmlns:a16="http://schemas.microsoft.com/office/drawing/2014/main" id="{00000000-0008-0000-0000-00001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60</xdr:row>
          <xdr:rowOff>0</xdr:rowOff>
        </xdr:from>
        <xdr:to>
          <xdr:col>8</xdr:col>
          <xdr:colOff>76200</xdr:colOff>
          <xdr:row>61</xdr:row>
          <xdr:rowOff>7620</xdr:rowOff>
        </xdr:to>
        <xdr:sp macro="" textlink="">
          <xdr:nvSpPr>
            <xdr:cNvPr id="4638" name="Check Box 1566" hidden="1">
              <a:extLst>
                <a:ext uri="{63B3BB69-23CF-44E3-9099-C40C66FF867C}">
                  <a14:compatExt spid="_x0000_s4638"/>
                </a:ext>
                <a:ext uri="{FF2B5EF4-FFF2-40B4-BE49-F238E27FC236}">
                  <a16:creationId xmlns:a16="http://schemas.microsoft.com/office/drawing/2014/main" id="{00000000-0008-0000-0000-00001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60</xdr:row>
          <xdr:rowOff>0</xdr:rowOff>
        </xdr:from>
        <xdr:to>
          <xdr:col>9</xdr:col>
          <xdr:colOff>76200</xdr:colOff>
          <xdr:row>61</xdr:row>
          <xdr:rowOff>7620</xdr:rowOff>
        </xdr:to>
        <xdr:sp macro="" textlink="">
          <xdr:nvSpPr>
            <xdr:cNvPr id="4639" name="Check Box 1567" hidden="1">
              <a:extLst>
                <a:ext uri="{63B3BB69-23CF-44E3-9099-C40C66FF867C}">
                  <a14:compatExt spid="_x0000_s4639"/>
                </a:ext>
                <a:ext uri="{FF2B5EF4-FFF2-40B4-BE49-F238E27FC236}">
                  <a16:creationId xmlns:a16="http://schemas.microsoft.com/office/drawing/2014/main" id="{00000000-0008-0000-0000-00001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60</xdr:row>
          <xdr:rowOff>0</xdr:rowOff>
        </xdr:from>
        <xdr:to>
          <xdr:col>10</xdr:col>
          <xdr:colOff>76200</xdr:colOff>
          <xdr:row>61</xdr:row>
          <xdr:rowOff>7620</xdr:rowOff>
        </xdr:to>
        <xdr:sp macro="" textlink="">
          <xdr:nvSpPr>
            <xdr:cNvPr id="4640" name="Check Box 1568" hidden="1">
              <a:extLst>
                <a:ext uri="{63B3BB69-23CF-44E3-9099-C40C66FF867C}">
                  <a14:compatExt spid="_x0000_s4640"/>
                </a:ext>
                <a:ext uri="{FF2B5EF4-FFF2-40B4-BE49-F238E27FC236}">
                  <a16:creationId xmlns:a16="http://schemas.microsoft.com/office/drawing/2014/main" id="{00000000-0008-0000-0000-00002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60</xdr:row>
          <xdr:rowOff>0</xdr:rowOff>
        </xdr:from>
        <xdr:to>
          <xdr:col>11</xdr:col>
          <xdr:colOff>76200</xdr:colOff>
          <xdr:row>61</xdr:row>
          <xdr:rowOff>7620</xdr:rowOff>
        </xdr:to>
        <xdr:sp macro="" textlink="">
          <xdr:nvSpPr>
            <xdr:cNvPr id="4641" name="Check Box 1569" hidden="1">
              <a:extLst>
                <a:ext uri="{63B3BB69-23CF-44E3-9099-C40C66FF867C}">
                  <a14:compatExt spid="_x0000_s4641"/>
                </a:ext>
                <a:ext uri="{FF2B5EF4-FFF2-40B4-BE49-F238E27FC236}">
                  <a16:creationId xmlns:a16="http://schemas.microsoft.com/office/drawing/2014/main" id="{00000000-0008-0000-0000-00002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61</xdr:row>
          <xdr:rowOff>0</xdr:rowOff>
        </xdr:from>
        <xdr:to>
          <xdr:col>4</xdr:col>
          <xdr:colOff>76200</xdr:colOff>
          <xdr:row>62</xdr:row>
          <xdr:rowOff>7620</xdr:rowOff>
        </xdr:to>
        <xdr:sp macro="" textlink="">
          <xdr:nvSpPr>
            <xdr:cNvPr id="4642" name="Check Box 1570" hidden="1">
              <a:extLst>
                <a:ext uri="{63B3BB69-23CF-44E3-9099-C40C66FF867C}">
                  <a14:compatExt spid="_x0000_s4642"/>
                </a:ext>
                <a:ext uri="{FF2B5EF4-FFF2-40B4-BE49-F238E27FC236}">
                  <a16:creationId xmlns:a16="http://schemas.microsoft.com/office/drawing/2014/main" id="{00000000-0008-0000-0000-000022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61</xdr:row>
          <xdr:rowOff>0</xdr:rowOff>
        </xdr:from>
        <xdr:to>
          <xdr:col>5</xdr:col>
          <xdr:colOff>76200</xdr:colOff>
          <xdr:row>62</xdr:row>
          <xdr:rowOff>7620</xdr:rowOff>
        </xdr:to>
        <xdr:sp macro="" textlink="">
          <xdr:nvSpPr>
            <xdr:cNvPr id="4643" name="Check Box 1571" hidden="1">
              <a:extLst>
                <a:ext uri="{63B3BB69-23CF-44E3-9099-C40C66FF867C}">
                  <a14:compatExt spid="_x0000_s4643"/>
                </a:ext>
                <a:ext uri="{FF2B5EF4-FFF2-40B4-BE49-F238E27FC236}">
                  <a16:creationId xmlns:a16="http://schemas.microsoft.com/office/drawing/2014/main" id="{00000000-0008-0000-0000-000023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61</xdr:row>
          <xdr:rowOff>0</xdr:rowOff>
        </xdr:from>
        <xdr:to>
          <xdr:col>6</xdr:col>
          <xdr:colOff>76200</xdr:colOff>
          <xdr:row>62</xdr:row>
          <xdr:rowOff>7620</xdr:rowOff>
        </xdr:to>
        <xdr:sp macro="" textlink="">
          <xdr:nvSpPr>
            <xdr:cNvPr id="4644" name="Check Box 1572" hidden="1">
              <a:extLst>
                <a:ext uri="{63B3BB69-23CF-44E3-9099-C40C66FF867C}">
                  <a14:compatExt spid="_x0000_s4644"/>
                </a:ext>
                <a:ext uri="{FF2B5EF4-FFF2-40B4-BE49-F238E27FC236}">
                  <a16:creationId xmlns:a16="http://schemas.microsoft.com/office/drawing/2014/main" id="{00000000-0008-0000-0000-000024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61</xdr:row>
          <xdr:rowOff>0</xdr:rowOff>
        </xdr:from>
        <xdr:to>
          <xdr:col>7</xdr:col>
          <xdr:colOff>76200</xdr:colOff>
          <xdr:row>62</xdr:row>
          <xdr:rowOff>7620</xdr:rowOff>
        </xdr:to>
        <xdr:sp macro="" textlink="">
          <xdr:nvSpPr>
            <xdr:cNvPr id="4645" name="Check Box 1573" hidden="1">
              <a:extLst>
                <a:ext uri="{63B3BB69-23CF-44E3-9099-C40C66FF867C}">
                  <a14:compatExt spid="_x0000_s4645"/>
                </a:ext>
                <a:ext uri="{FF2B5EF4-FFF2-40B4-BE49-F238E27FC236}">
                  <a16:creationId xmlns:a16="http://schemas.microsoft.com/office/drawing/2014/main" id="{00000000-0008-0000-0000-000025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61</xdr:row>
          <xdr:rowOff>0</xdr:rowOff>
        </xdr:from>
        <xdr:to>
          <xdr:col>8</xdr:col>
          <xdr:colOff>76200</xdr:colOff>
          <xdr:row>62</xdr:row>
          <xdr:rowOff>7620</xdr:rowOff>
        </xdr:to>
        <xdr:sp macro="" textlink="">
          <xdr:nvSpPr>
            <xdr:cNvPr id="4646" name="Check Box 1574" hidden="1">
              <a:extLst>
                <a:ext uri="{63B3BB69-23CF-44E3-9099-C40C66FF867C}">
                  <a14:compatExt spid="_x0000_s4646"/>
                </a:ext>
                <a:ext uri="{FF2B5EF4-FFF2-40B4-BE49-F238E27FC236}">
                  <a16:creationId xmlns:a16="http://schemas.microsoft.com/office/drawing/2014/main" id="{00000000-0008-0000-0000-000026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61</xdr:row>
          <xdr:rowOff>0</xdr:rowOff>
        </xdr:from>
        <xdr:to>
          <xdr:col>9</xdr:col>
          <xdr:colOff>76200</xdr:colOff>
          <xdr:row>62</xdr:row>
          <xdr:rowOff>7620</xdr:rowOff>
        </xdr:to>
        <xdr:sp macro="" textlink="">
          <xdr:nvSpPr>
            <xdr:cNvPr id="4647" name="Check Box 1575" hidden="1">
              <a:extLst>
                <a:ext uri="{63B3BB69-23CF-44E3-9099-C40C66FF867C}">
                  <a14:compatExt spid="_x0000_s4647"/>
                </a:ext>
                <a:ext uri="{FF2B5EF4-FFF2-40B4-BE49-F238E27FC236}">
                  <a16:creationId xmlns:a16="http://schemas.microsoft.com/office/drawing/2014/main" id="{00000000-0008-0000-0000-000027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61</xdr:row>
          <xdr:rowOff>0</xdr:rowOff>
        </xdr:from>
        <xdr:to>
          <xdr:col>10</xdr:col>
          <xdr:colOff>76200</xdr:colOff>
          <xdr:row>62</xdr:row>
          <xdr:rowOff>7620</xdr:rowOff>
        </xdr:to>
        <xdr:sp macro="" textlink="">
          <xdr:nvSpPr>
            <xdr:cNvPr id="4648" name="Check Box 1576" hidden="1">
              <a:extLst>
                <a:ext uri="{63B3BB69-23CF-44E3-9099-C40C66FF867C}">
                  <a14:compatExt spid="_x0000_s4648"/>
                </a:ext>
                <a:ext uri="{FF2B5EF4-FFF2-40B4-BE49-F238E27FC236}">
                  <a16:creationId xmlns:a16="http://schemas.microsoft.com/office/drawing/2014/main" id="{00000000-0008-0000-0000-00002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61</xdr:row>
          <xdr:rowOff>7620</xdr:rowOff>
        </xdr:from>
        <xdr:to>
          <xdr:col>11</xdr:col>
          <xdr:colOff>76200</xdr:colOff>
          <xdr:row>62</xdr:row>
          <xdr:rowOff>22860</xdr:rowOff>
        </xdr:to>
        <xdr:sp macro="" textlink="">
          <xdr:nvSpPr>
            <xdr:cNvPr id="4649" name="Check Box 1577" hidden="1">
              <a:extLst>
                <a:ext uri="{63B3BB69-23CF-44E3-9099-C40C66FF867C}">
                  <a14:compatExt spid="_x0000_s4649"/>
                </a:ext>
                <a:ext uri="{FF2B5EF4-FFF2-40B4-BE49-F238E27FC236}">
                  <a16:creationId xmlns:a16="http://schemas.microsoft.com/office/drawing/2014/main" id="{00000000-0008-0000-0000-000029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62</xdr:row>
          <xdr:rowOff>0</xdr:rowOff>
        </xdr:from>
        <xdr:to>
          <xdr:col>4</xdr:col>
          <xdr:colOff>76200</xdr:colOff>
          <xdr:row>63</xdr:row>
          <xdr:rowOff>7620</xdr:rowOff>
        </xdr:to>
        <xdr:sp macro="" textlink="">
          <xdr:nvSpPr>
            <xdr:cNvPr id="4650" name="Check Box 1578" hidden="1">
              <a:extLst>
                <a:ext uri="{63B3BB69-23CF-44E3-9099-C40C66FF867C}">
                  <a14:compatExt spid="_x0000_s4650"/>
                </a:ext>
                <a:ext uri="{FF2B5EF4-FFF2-40B4-BE49-F238E27FC236}">
                  <a16:creationId xmlns:a16="http://schemas.microsoft.com/office/drawing/2014/main" id="{00000000-0008-0000-0000-00002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62</xdr:row>
          <xdr:rowOff>0</xdr:rowOff>
        </xdr:from>
        <xdr:to>
          <xdr:col>5</xdr:col>
          <xdr:colOff>76200</xdr:colOff>
          <xdr:row>63</xdr:row>
          <xdr:rowOff>7620</xdr:rowOff>
        </xdr:to>
        <xdr:sp macro="" textlink="">
          <xdr:nvSpPr>
            <xdr:cNvPr id="4651" name="Check Box 1579" hidden="1">
              <a:extLst>
                <a:ext uri="{63B3BB69-23CF-44E3-9099-C40C66FF867C}">
                  <a14:compatExt spid="_x0000_s4651"/>
                </a:ext>
                <a:ext uri="{FF2B5EF4-FFF2-40B4-BE49-F238E27FC236}">
                  <a16:creationId xmlns:a16="http://schemas.microsoft.com/office/drawing/2014/main" id="{00000000-0008-0000-0000-00002B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62</xdr:row>
          <xdr:rowOff>0</xdr:rowOff>
        </xdr:from>
        <xdr:to>
          <xdr:col>6</xdr:col>
          <xdr:colOff>76200</xdr:colOff>
          <xdr:row>63</xdr:row>
          <xdr:rowOff>7620</xdr:rowOff>
        </xdr:to>
        <xdr:sp macro="" textlink="">
          <xdr:nvSpPr>
            <xdr:cNvPr id="4652" name="Check Box 1580" hidden="1">
              <a:extLst>
                <a:ext uri="{63B3BB69-23CF-44E3-9099-C40C66FF867C}">
                  <a14:compatExt spid="_x0000_s4652"/>
                </a:ext>
                <a:ext uri="{FF2B5EF4-FFF2-40B4-BE49-F238E27FC236}">
                  <a16:creationId xmlns:a16="http://schemas.microsoft.com/office/drawing/2014/main" id="{00000000-0008-0000-0000-00002C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62</xdr:row>
          <xdr:rowOff>0</xdr:rowOff>
        </xdr:from>
        <xdr:to>
          <xdr:col>7</xdr:col>
          <xdr:colOff>76200</xdr:colOff>
          <xdr:row>63</xdr:row>
          <xdr:rowOff>7620</xdr:rowOff>
        </xdr:to>
        <xdr:sp macro="" textlink="">
          <xdr:nvSpPr>
            <xdr:cNvPr id="4653" name="Check Box 1581" hidden="1">
              <a:extLst>
                <a:ext uri="{63B3BB69-23CF-44E3-9099-C40C66FF867C}">
                  <a14:compatExt spid="_x0000_s4653"/>
                </a:ext>
                <a:ext uri="{FF2B5EF4-FFF2-40B4-BE49-F238E27FC236}">
                  <a16:creationId xmlns:a16="http://schemas.microsoft.com/office/drawing/2014/main" id="{00000000-0008-0000-0000-00002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62</xdr:row>
          <xdr:rowOff>0</xdr:rowOff>
        </xdr:from>
        <xdr:to>
          <xdr:col>8</xdr:col>
          <xdr:colOff>76200</xdr:colOff>
          <xdr:row>63</xdr:row>
          <xdr:rowOff>7620</xdr:rowOff>
        </xdr:to>
        <xdr:sp macro="" textlink="">
          <xdr:nvSpPr>
            <xdr:cNvPr id="4654" name="Check Box 1582" hidden="1">
              <a:extLst>
                <a:ext uri="{63B3BB69-23CF-44E3-9099-C40C66FF867C}">
                  <a14:compatExt spid="_x0000_s4654"/>
                </a:ext>
                <a:ext uri="{FF2B5EF4-FFF2-40B4-BE49-F238E27FC236}">
                  <a16:creationId xmlns:a16="http://schemas.microsoft.com/office/drawing/2014/main" id="{00000000-0008-0000-0000-00002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38100</xdr:colOff>
          <xdr:row>62</xdr:row>
          <xdr:rowOff>0</xdr:rowOff>
        </xdr:from>
        <xdr:to>
          <xdr:col>9</xdr:col>
          <xdr:colOff>76200</xdr:colOff>
          <xdr:row>63</xdr:row>
          <xdr:rowOff>7620</xdr:rowOff>
        </xdr:to>
        <xdr:sp macro="" textlink="">
          <xdr:nvSpPr>
            <xdr:cNvPr id="4655" name="Check Box 1583" hidden="1">
              <a:extLst>
                <a:ext uri="{63B3BB69-23CF-44E3-9099-C40C66FF867C}">
                  <a14:compatExt spid="_x0000_s4655"/>
                </a:ext>
                <a:ext uri="{FF2B5EF4-FFF2-40B4-BE49-F238E27FC236}">
                  <a16:creationId xmlns:a16="http://schemas.microsoft.com/office/drawing/2014/main" id="{00000000-0008-0000-0000-00002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62</xdr:row>
          <xdr:rowOff>0</xdr:rowOff>
        </xdr:from>
        <xdr:to>
          <xdr:col>10</xdr:col>
          <xdr:colOff>76200</xdr:colOff>
          <xdr:row>63</xdr:row>
          <xdr:rowOff>7620</xdr:rowOff>
        </xdr:to>
        <xdr:sp macro="" textlink="">
          <xdr:nvSpPr>
            <xdr:cNvPr id="4656" name="Check Box 1584" hidden="1">
              <a:extLst>
                <a:ext uri="{63B3BB69-23CF-44E3-9099-C40C66FF867C}">
                  <a14:compatExt spid="_x0000_s4656"/>
                </a:ext>
                <a:ext uri="{FF2B5EF4-FFF2-40B4-BE49-F238E27FC236}">
                  <a16:creationId xmlns:a16="http://schemas.microsoft.com/office/drawing/2014/main" id="{00000000-0008-0000-0000-000030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62</xdr:row>
          <xdr:rowOff>0</xdr:rowOff>
        </xdr:from>
        <xdr:to>
          <xdr:col>11</xdr:col>
          <xdr:colOff>76200</xdr:colOff>
          <xdr:row>63</xdr:row>
          <xdr:rowOff>7620</xdr:rowOff>
        </xdr:to>
        <xdr:sp macro="" textlink="">
          <xdr:nvSpPr>
            <xdr:cNvPr id="4657" name="Check Box 1585" hidden="1">
              <a:extLst>
                <a:ext uri="{63B3BB69-23CF-44E3-9099-C40C66FF867C}">
                  <a14:compatExt spid="_x0000_s4657"/>
                </a:ext>
                <a:ext uri="{FF2B5EF4-FFF2-40B4-BE49-F238E27FC236}">
                  <a16:creationId xmlns:a16="http://schemas.microsoft.com/office/drawing/2014/main" id="{00000000-0008-0000-0000-000031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28</xdr:row>
          <xdr:rowOff>7620</xdr:rowOff>
        </xdr:from>
        <xdr:to>
          <xdr:col>11</xdr:col>
          <xdr:colOff>76200</xdr:colOff>
          <xdr:row>29</xdr:row>
          <xdr:rowOff>22860</xdr:rowOff>
        </xdr:to>
        <xdr:sp macro="" textlink="">
          <xdr:nvSpPr>
            <xdr:cNvPr id="4735" name="Check Box 1663" hidden="1">
              <a:extLst>
                <a:ext uri="{63B3BB69-23CF-44E3-9099-C40C66FF867C}">
                  <a14:compatExt spid="_x0000_s4735"/>
                </a:ext>
                <a:ext uri="{FF2B5EF4-FFF2-40B4-BE49-F238E27FC236}">
                  <a16:creationId xmlns:a16="http://schemas.microsoft.com/office/drawing/2014/main" id="{00000000-0008-0000-0000-00007F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198120</xdr:rowOff>
        </xdr:from>
        <xdr:to>
          <xdr:col>11</xdr:col>
          <xdr:colOff>76200</xdr:colOff>
          <xdr:row>33</xdr:row>
          <xdr:rowOff>0</xdr:rowOff>
        </xdr:to>
        <xdr:sp macro="" textlink="">
          <xdr:nvSpPr>
            <xdr:cNvPr id="4760" name="Check Box 1688" hidden="1">
              <a:extLst>
                <a:ext uri="{63B3BB69-23CF-44E3-9099-C40C66FF867C}">
                  <a14:compatExt spid="_x0000_s4760"/>
                </a:ext>
                <a:ext uri="{FF2B5EF4-FFF2-40B4-BE49-F238E27FC236}">
                  <a16:creationId xmlns:a16="http://schemas.microsoft.com/office/drawing/2014/main" id="{00000000-0008-0000-0000-000098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31</xdr:row>
          <xdr:rowOff>0</xdr:rowOff>
        </xdr:from>
        <xdr:to>
          <xdr:col>11</xdr:col>
          <xdr:colOff>76200</xdr:colOff>
          <xdr:row>32</xdr:row>
          <xdr:rowOff>7620</xdr:rowOff>
        </xdr:to>
        <xdr:sp macro="" textlink="">
          <xdr:nvSpPr>
            <xdr:cNvPr id="4762" name="Check Box 1690" hidden="1">
              <a:extLst>
                <a:ext uri="{63B3BB69-23CF-44E3-9099-C40C66FF867C}">
                  <a14:compatExt spid="_x0000_s4762"/>
                </a:ext>
                <a:ext uri="{FF2B5EF4-FFF2-40B4-BE49-F238E27FC236}">
                  <a16:creationId xmlns:a16="http://schemas.microsoft.com/office/drawing/2014/main" id="{00000000-0008-0000-0000-00009A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3175">
                  <a:solidFill>
                    <a:srgbClr val="A1A1A1"/>
                  </a:solidFill>
                  <a:miter lim="800000"/>
                  <a:headEnd/>
                  <a:tailEnd/>
                </a14:hiddenLine>
              </a:ext>
            </a:extLst>
          </xdr:spPr>
        </xdr:sp>
        <xdr:clientData/>
      </xdr:twoCellAnchor>
    </mc:Choice>
    <mc:Fallback/>
  </mc:AlternateContent>
  <xdr:twoCellAnchor>
    <xdr:from>
      <xdr:col>2</xdr:col>
      <xdr:colOff>38100</xdr:colOff>
      <xdr:row>82</xdr:row>
      <xdr:rowOff>66675</xdr:rowOff>
    </xdr:from>
    <xdr:to>
      <xdr:col>20</xdr:col>
      <xdr:colOff>180975</xdr:colOff>
      <xdr:row>103</xdr:row>
      <xdr:rowOff>0</xdr:rowOff>
    </xdr:to>
    <xdr:sp macro="" textlink="">
      <xdr:nvSpPr>
        <xdr:cNvPr id="4993" name="Rectangle 1921">
          <a:extLst>
            <a:ext uri="{FF2B5EF4-FFF2-40B4-BE49-F238E27FC236}">
              <a16:creationId xmlns:a16="http://schemas.microsoft.com/office/drawing/2014/main" id="{00000000-0008-0000-0000-000081130000}"/>
            </a:ext>
          </a:extLst>
        </xdr:cNvPr>
        <xdr:cNvSpPr>
          <a:spLocks noChangeArrowheads="1"/>
        </xdr:cNvSpPr>
      </xdr:nvSpPr>
      <xdr:spPr bwMode="auto">
        <a:xfrm>
          <a:off x="504825" y="15497175"/>
          <a:ext cx="5686425" cy="3143250"/>
        </a:xfrm>
        <a:prstGeom prst="rect">
          <a:avLst/>
        </a:prstGeom>
        <a:solidFill>
          <a:schemeClr val="bg2">
            <a:lumMod val="90000"/>
          </a:schemeClr>
        </a:solidFill>
        <a:ln w="317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144000" tIns="118800" rIns="90000" bIns="118800" anchor="t" upright="1"/>
        <a:lstStyle/>
        <a:p>
          <a:pPr algn="l" rtl="0">
            <a:defRPr sz="1000"/>
          </a:pPr>
          <a:r>
            <a:rPr lang="pt-BR" sz="800" b="0" i="0" u="none" strike="noStrike" baseline="0">
              <a:solidFill>
                <a:srgbClr val="000000"/>
              </a:solidFill>
              <a:latin typeface="Tahoma"/>
              <a:ea typeface="Tahoma"/>
              <a:cs typeface="Tahoma"/>
            </a:rPr>
            <a:t>O campo,  "número de golpes" (N°SPT), deverá estar devidamente preenchido nas casas das respectivas cotas de profundidades, "cota (m)". O programa realiza os cálculos a partir dos valores inseridos, por isto há a necessidade dos campos estarem preenchidos apenas com números inteiros igual ou maiores que 1.</a:t>
          </a:r>
        </a:p>
        <a:p>
          <a:pPr algn="l" rtl="0">
            <a:defRPr sz="1000"/>
          </a:pPr>
          <a:endParaRPr lang="pt-BR" sz="800" b="0" i="0" u="none" strike="noStrike" baseline="0">
            <a:solidFill>
              <a:srgbClr val="000000"/>
            </a:solidFill>
            <a:latin typeface="Tahoma"/>
            <a:ea typeface="Tahoma"/>
            <a:cs typeface="Tahoma"/>
          </a:endParaRPr>
        </a:p>
        <a:p>
          <a:pPr algn="l" rtl="0">
            <a:defRPr sz="1000"/>
          </a:pPr>
          <a:r>
            <a:rPr lang="pt-BR" sz="800" b="0" i="0" u="none" strike="noStrike" baseline="0">
              <a:solidFill>
                <a:srgbClr val="000000"/>
              </a:solidFill>
              <a:latin typeface="Tahoma"/>
              <a:ea typeface="Tahoma"/>
              <a:cs typeface="Tahoma"/>
            </a:rPr>
            <a:t>O programa calcula a deformação do solo por recalque do 1° ao 12° metro a partir da cota de apoio. Por isto, quando mais profundo for o preenchimento da sondagem abaixo da cota de apoio, melhores seão os resultados do recalque.</a:t>
          </a:r>
        </a:p>
        <a:p>
          <a:pPr algn="l" rtl="0">
            <a:defRPr sz="1000"/>
          </a:pPr>
          <a:endParaRPr lang="pt-BR" sz="800" b="0" i="0" u="none" strike="noStrike" baseline="0">
            <a:solidFill>
              <a:srgbClr val="000000"/>
            </a:solidFill>
            <a:latin typeface="Tahoma"/>
            <a:ea typeface="Tahoma"/>
            <a:cs typeface="Tahoma"/>
          </a:endParaRPr>
        </a:p>
        <a:p>
          <a:pPr algn="l" rtl="0">
            <a:defRPr sz="1000"/>
          </a:pPr>
          <a:r>
            <a:rPr lang="pt-BR" sz="800" b="0" i="0" u="none" strike="noStrike" baseline="0">
              <a:solidFill>
                <a:srgbClr val="000000"/>
              </a:solidFill>
              <a:latin typeface="Tahoma"/>
              <a:ea typeface="Tahoma"/>
              <a:cs typeface="Tahoma"/>
            </a:rPr>
            <a:t>Para que os cálculos sejam realizados o programa necessita da capacidade de carga da estaca e por isto, as células a partir da cota de apoio devem estar preencidas e marcadas corretamente em pelo menos 1 metro. </a:t>
          </a:r>
        </a:p>
        <a:p>
          <a:pPr algn="l" rtl="0">
            <a:defRPr sz="1000"/>
          </a:pPr>
          <a:endParaRPr lang="pt-BR" sz="800" b="0" i="0" u="none" strike="noStrike" baseline="0">
            <a:solidFill>
              <a:srgbClr val="000000"/>
            </a:solidFill>
            <a:latin typeface="Tahoma"/>
            <a:ea typeface="Tahoma"/>
            <a:cs typeface="Tahoma"/>
          </a:endParaRPr>
        </a:p>
        <a:p>
          <a:pPr algn="l" rtl="0">
            <a:defRPr sz="1000"/>
          </a:pPr>
          <a:r>
            <a:rPr lang="pt-BR" sz="800" b="0" i="0" u="none" strike="noStrike" baseline="0">
              <a:solidFill>
                <a:srgbClr val="000000"/>
              </a:solidFill>
              <a:latin typeface="Tahoma"/>
              <a:ea typeface="Tahoma"/>
              <a:cs typeface="Tahoma"/>
            </a:rPr>
            <a:t>Após inserir os valores dos golpes em suas respectivas cotas é necessário que os tipos de solos estejam devidamente preenchidos. Neste campo, "tipos de solos", o programa entenderá quando marcado apenas uma opção por linha e não mais. Isto se aplica apenas nas casas com valores de  SPT preenchidas. Nas células não preencidas com os valores de SPT "golpes" e se nestas linhas estiverem marcados tipos de solos, o programa também não permitirá que os resultados sejam lançados .</a:t>
          </a:r>
        </a:p>
        <a:p>
          <a:pPr algn="l" rtl="0">
            <a:defRPr sz="1000"/>
          </a:pPr>
          <a:endParaRPr lang="pt-BR" sz="800" b="0" i="0" u="none" strike="noStrike" baseline="0">
            <a:solidFill>
              <a:srgbClr val="000000"/>
            </a:solidFill>
            <a:latin typeface="Tahoma"/>
            <a:ea typeface="Tahoma"/>
            <a:cs typeface="Tahoma"/>
          </a:endParaRPr>
        </a:p>
        <a:p>
          <a:pPr algn="l" rtl="0">
            <a:defRPr sz="1000"/>
          </a:pPr>
          <a:r>
            <a:rPr lang="pt-BR" sz="800" b="0" i="0" u="none" strike="noStrike" baseline="0">
              <a:solidFill>
                <a:srgbClr val="000000"/>
              </a:solidFill>
              <a:latin typeface="Tahoma"/>
              <a:ea typeface="Tahoma"/>
              <a:cs typeface="Tahoma"/>
            </a:rPr>
            <a:t>O campo "diâmetro da estaca", deverá ser preenchida com valores em milímetros. Este valor será necessário para o cálculo da carga admissível de ponta e para o cálculo da área lateral da estaca. Em "volume da base alargada" em Litros, o programa fará os cálculos do diâmetro da base a partir do volume obtido deste. </a:t>
          </a:r>
        </a:p>
      </xdr:txBody>
    </xdr:sp>
    <xdr:clientData/>
  </xdr:twoCellAnchor>
  <xdr:twoCellAnchor>
    <xdr:from>
      <xdr:col>2</xdr:col>
      <xdr:colOff>28574</xdr:colOff>
      <xdr:row>65</xdr:row>
      <xdr:rowOff>28575</xdr:rowOff>
    </xdr:from>
    <xdr:to>
      <xdr:col>9</xdr:col>
      <xdr:colOff>247649</xdr:colOff>
      <xdr:row>70</xdr:row>
      <xdr:rowOff>38100</xdr:rowOff>
    </xdr:to>
    <xdr:sp macro="" textlink="">
      <xdr:nvSpPr>
        <xdr:cNvPr id="5022" name="Rectangle 1950">
          <a:extLst>
            <a:ext uri="{FF2B5EF4-FFF2-40B4-BE49-F238E27FC236}">
              <a16:creationId xmlns:a16="http://schemas.microsoft.com/office/drawing/2014/main" id="{00000000-0008-0000-0000-00009E130000}"/>
            </a:ext>
          </a:extLst>
        </xdr:cNvPr>
        <xdr:cNvSpPr>
          <a:spLocks noChangeArrowheads="1"/>
        </xdr:cNvSpPr>
      </xdr:nvSpPr>
      <xdr:spPr bwMode="auto">
        <a:xfrm>
          <a:off x="495299" y="13030200"/>
          <a:ext cx="2085975" cy="723900"/>
        </a:xfrm>
        <a:prstGeom prst="rect">
          <a:avLst/>
        </a:prstGeom>
        <a:solidFill>
          <a:schemeClr val="bg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800" b="0" i="0" u="none" strike="noStrike" baseline="0">
              <a:solidFill>
                <a:srgbClr val="000000"/>
              </a:solidFill>
              <a:latin typeface="Tahoma"/>
              <a:ea typeface="Tahoma"/>
              <a:cs typeface="Tahoma"/>
            </a:rPr>
            <a:t>As células marcadas por asteríscos (*), são células com opcionais, clique sobre esta célula  e escolha a melhor opção.</a:t>
          </a:r>
        </a:p>
      </xdr:txBody>
    </xdr:sp>
    <xdr:clientData/>
  </xdr:twoCellAnchor>
  <xdr:twoCellAnchor>
    <xdr:from>
      <xdr:col>2</xdr:col>
      <xdr:colOff>28574</xdr:colOff>
      <xdr:row>70</xdr:row>
      <xdr:rowOff>85725</xdr:rowOff>
    </xdr:from>
    <xdr:to>
      <xdr:col>9</xdr:col>
      <xdr:colOff>247649</xdr:colOff>
      <xdr:row>77</xdr:row>
      <xdr:rowOff>85725</xdr:rowOff>
    </xdr:to>
    <xdr:sp macro="" textlink="">
      <xdr:nvSpPr>
        <xdr:cNvPr id="5028" name="Rectangle 1956">
          <a:extLst>
            <a:ext uri="{FF2B5EF4-FFF2-40B4-BE49-F238E27FC236}">
              <a16:creationId xmlns:a16="http://schemas.microsoft.com/office/drawing/2014/main" id="{00000000-0008-0000-0000-0000A4130000}"/>
            </a:ext>
          </a:extLst>
        </xdr:cNvPr>
        <xdr:cNvSpPr>
          <a:spLocks noChangeArrowheads="1"/>
        </xdr:cNvSpPr>
      </xdr:nvSpPr>
      <xdr:spPr bwMode="auto">
        <a:xfrm>
          <a:off x="495299" y="13801725"/>
          <a:ext cx="2085975" cy="1000125"/>
        </a:xfrm>
        <a:prstGeom prst="rect">
          <a:avLst/>
        </a:prstGeom>
        <a:solidFill>
          <a:schemeClr val="bg2">
            <a:lumMod val="90000"/>
          </a:schemeClr>
        </a:solidFill>
        <a:ln w="3175">
          <a:solidFill>
            <a:srgbClr xmlns:mc="http://schemas.openxmlformats.org/markup-compatibility/2006" xmlns:a14="http://schemas.microsoft.com/office/drawing/2010/main" val="000000" mc:Ignorable="a14" a14:legacySpreadsheetColorIndex="8"/>
          </a:solidFill>
          <a:miter lim="800000"/>
          <a:headEnd/>
          <a:tailEnd/>
        </a:ln>
        <a:effectLst/>
      </xdr:spPr>
      <xdr:txBody>
        <a:bodyPr vertOverflow="clip" wrap="square" lIns="90000" tIns="46800" rIns="90000" bIns="46800" anchor="t" upright="1"/>
        <a:lstStyle/>
        <a:p>
          <a:pPr algn="l" rtl="0">
            <a:defRPr sz="1000"/>
          </a:pPr>
          <a:r>
            <a:rPr lang="pt-BR" sz="800" b="1" i="0" u="none" strike="noStrike" baseline="0">
              <a:solidFill>
                <a:srgbClr val="000000"/>
              </a:solidFill>
              <a:latin typeface="Tahoma"/>
              <a:ea typeface="Tahoma"/>
              <a:cs typeface="Tahoma"/>
            </a:rPr>
            <a:t>Atenção</a:t>
          </a:r>
          <a:r>
            <a:rPr lang="pt-BR" sz="800" b="0" i="0" u="none" strike="noStrike" baseline="0">
              <a:solidFill>
                <a:srgbClr val="000000"/>
              </a:solidFill>
              <a:latin typeface="Tahoma"/>
              <a:ea typeface="Tahoma"/>
              <a:cs typeface="Tahoma"/>
            </a:rPr>
            <a:t>: Procure não apagar ou excluir células fora da área de inserção de dados. As células ligadas aos marcadores de "tipo de solo" não podem ser bloqueadas e, por isto, caso sejam apagadas, estas criarão resultados errados.</a:t>
          </a:r>
        </a:p>
      </xdr:txBody>
    </xdr:sp>
    <xdr:clientData/>
  </xdr:twoCellAnchor>
  <xdr:twoCellAnchor>
    <xdr:from>
      <xdr:col>26</xdr:col>
      <xdr:colOff>257175</xdr:colOff>
      <xdr:row>13</xdr:row>
      <xdr:rowOff>66675</xdr:rowOff>
    </xdr:from>
    <xdr:to>
      <xdr:col>32</xdr:col>
      <xdr:colOff>114300</xdr:colOff>
      <xdr:row>64</xdr:row>
      <xdr:rowOff>28575</xdr:rowOff>
    </xdr:to>
    <xdr:graphicFrame macro="">
      <xdr:nvGraphicFramePr>
        <xdr:cNvPr id="5098" name="Gráfico 2026">
          <a:extLst>
            <a:ext uri="{FF2B5EF4-FFF2-40B4-BE49-F238E27FC236}">
              <a16:creationId xmlns:a16="http://schemas.microsoft.com/office/drawing/2014/main" id="{00000000-0008-0000-0000-0000EA1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40</xdr:col>
      <xdr:colOff>152400</xdr:colOff>
      <xdr:row>13</xdr:row>
      <xdr:rowOff>133350</xdr:rowOff>
    </xdr:from>
    <xdr:to>
      <xdr:col>46</xdr:col>
      <xdr:colOff>76200</xdr:colOff>
      <xdr:row>64</xdr:row>
      <xdr:rowOff>19050</xdr:rowOff>
    </xdr:to>
    <xdr:graphicFrame macro="">
      <xdr:nvGraphicFramePr>
        <xdr:cNvPr id="10240" name="Gráfico 2048">
          <a:extLst>
            <a:ext uri="{FF2B5EF4-FFF2-40B4-BE49-F238E27FC236}">
              <a16:creationId xmlns:a16="http://schemas.microsoft.com/office/drawing/2014/main" id="{00000000-0008-0000-0000-000000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31</xdr:col>
      <xdr:colOff>85725</xdr:colOff>
      <xdr:row>13</xdr:row>
      <xdr:rowOff>133350</xdr:rowOff>
    </xdr:from>
    <xdr:to>
      <xdr:col>37</xdr:col>
      <xdr:colOff>142875</xdr:colOff>
      <xdr:row>64</xdr:row>
      <xdr:rowOff>19050</xdr:rowOff>
    </xdr:to>
    <xdr:graphicFrame macro="">
      <xdr:nvGraphicFramePr>
        <xdr:cNvPr id="10241" name="Gráfico 2049">
          <a:extLst>
            <a:ext uri="{FF2B5EF4-FFF2-40B4-BE49-F238E27FC236}">
              <a16:creationId xmlns:a16="http://schemas.microsoft.com/office/drawing/2014/main" id="{00000000-0008-0000-0000-000001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28575</xdr:colOff>
      <xdr:row>70</xdr:row>
      <xdr:rowOff>85725</xdr:rowOff>
    </xdr:from>
    <xdr:to>
      <xdr:col>20</xdr:col>
      <xdr:colOff>180975</xdr:colOff>
      <xdr:row>75</xdr:row>
      <xdr:rowOff>85725</xdr:rowOff>
    </xdr:to>
    <xdr:sp macro="" textlink="">
      <xdr:nvSpPr>
        <xdr:cNvPr id="10246" name="Rectangle 2054">
          <a:extLst>
            <a:ext uri="{FF2B5EF4-FFF2-40B4-BE49-F238E27FC236}">
              <a16:creationId xmlns:a16="http://schemas.microsoft.com/office/drawing/2014/main" id="{00000000-0008-0000-0000-000006280000}"/>
            </a:ext>
          </a:extLst>
        </xdr:cNvPr>
        <xdr:cNvSpPr>
          <a:spLocks noChangeArrowheads="1"/>
        </xdr:cNvSpPr>
      </xdr:nvSpPr>
      <xdr:spPr bwMode="auto">
        <a:xfrm>
          <a:off x="2628900" y="13801725"/>
          <a:ext cx="3562350" cy="714375"/>
        </a:xfrm>
        <a:prstGeom prst="rect">
          <a:avLst/>
        </a:prstGeom>
        <a:solidFill>
          <a:schemeClr val="bg2"/>
        </a:solidFill>
        <a:ln w="317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defRPr sz="1000"/>
          </a:pPr>
          <a:r>
            <a:rPr lang="pt-BR" sz="800" b="1" i="0" u="none" strike="noStrike" baseline="0">
              <a:solidFill>
                <a:srgbClr val="000000"/>
              </a:solidFill>
              <a:latin typeface="Tahoma"/>
              <a:ea typeface="Tahoma"/>
              <a:cs typeface="Tahoma"/>
            </a:rPr>
            <a:t>Ec</a:t>
          </a:r>
          <a:r>
            <a:rPr lang="pt-BR" sz="800" b="0" i="0" u="none" strike="noStrike" baseline="0">
              <a:solidFill>
                <a:srgbClr val="000000"/>
              </a:solidFill>
              <a:latin typeface="Tahoma"/>
              <a:ea typeface="Tahoma"/>
              <a:cs typeface="Tahoma"/>
            </a:rPr>
            <a:t>: Módulo de Elasticidade, usual: </a:t>
          </a:r>
        </a:p>
        <a:p>
          <a:pPr algn="l" rtl="0">
            <a:defRPr sz="1000"/>
          </a:pPr>
          <a:r>
            <a:rPr lang="pt-BR" sz="800" b="0" i="0" u="none" strike="noStrike" baseline="0">
              <a:solidFill>
                <a:srgbClr val="000000"/>
              </a:solidFill>
              <a:latin typeface="Tahoma"/>
              <a:ea typeface="Tahoma"/>
              <a:cs typeface="Tahoma"/>
            </a:rPr>
            <a:t>28 a 30 (GPa) para estaca pré fabricada</a:t>
          </a:r>
        </a:p>
        <a:p>
          <a:pPr algn="l" rtl="0">
            <a:defRPr sz="1000"/>
          </a:pPr>
          <a:r>
            <a:rPr lang="pt-BR" sz="800" b="0" i="0" u="none" strike="noStrike" baseline="0">
              <a:solidFill>
                <a:srgbClr val="000000"/>
              </a:solidFill>
              <a:latin typeface="Tahoma"/>
              <a:ea typeface="Tahoma"/>
              <a:cs typeface="Tahoma"/>
            </a:rPr>
            <a:t>21 (GPa) para estaca hélice contínua, Franki e estacão</a:t>
          </a:r>
        </a:p>
        <a:p>
          <a:pPr algn="l" rtl="0">
            <a:defRPr sz="1000"/>
          </a:pPr>
          <a:r>
            <a:rPr lang="pt-BR" sz="800" b="0" i="0" u="none" strike="noStrike" baseline="0">
              <a:solidFill>
                <a:srgbClr val="000000"/>
              </a:solidFill>
              <a:latin typeface="Tahoma"/>
              <a:ea typeface="Tahoma"/>
              <a:cs typeface="Tahoma"/>
            </a:rPr>
            <a:t>18 (GPa) para Strauss e escavada a seco</a:t>
          </a:r>
        </a:p>
      </xdr:txBody>
    </xdr:sp>
    <xdr:clientData/>
  </xdr:twoCellAnchor>
  <xdr:twoCellAnchor>
    <xdr:from>
      <xdr:col>30</xdr:col>
      <xdr:colOff>276224</xdr:colOff>
      <xdr:row>0</xdr:row>
      <xdr:rowOff>95251</xdr:rowOff>
    </xdr:from>
    <xdr:to>
      <xdr:col>44</xdr:col>
      <xdr:colOff>38100</xdr:colOff>
      <xdr:row>4</xdr:row>
      <xdr:rowOff>57151</xdr:rowOff>
    </xdr:to>
    <xdr:sp macro="" textlink="">
      <xdr:nvSpPr>
        <xdr:cNvPr id="10253" name="Rectangle 2061">
          <a:extLst>
            <a:ext uri="{FF2B5EF4-FFF2-40B4-BE49-F238E27FC236}">
              <a16:creationId xmlns:a16="http://schemas.microsoft.com/office/drawing/2014/main" id="{00000000-0008-0000-0000-00000D280000}"/>
            </a:ext>
          </a:extLst>
        </xdr:cNvPr>
        <xdr:cNvSpPr>
          <a:spLocks noChangeArrowheads="1"/>
        </xdr:cNvSpPr>
      </xdr:nvSpPr>
      <xdr:spPr bwMode="auto">
        <a:xfrm>
          <a:off x="9182099" y="95251"/>
          <a:ext cx="3543301" cy="628650"/>
        </a:xfrm>
        <a:prstGeom prst="rect">
          <a:avLst/>
        </a:prstGeom>
        <a:solidFill>
          <a:schemeClr val="bg2">
            <a:lumMod val="90000"/>
          </a:schemeClr>
        </a:solidFill>
        <a:ln w="3175">
          <a:solidFill>
            <a:srgbClr xmlns:mc="http://schemas.openxmlformats.org/markup-compatibility/2006" xmlns:a14="http://schemas.microsoft.com/office/drawing/2010/main" val="000000" mc:Ignorable="a14" a14:legacySpreadsheetColorIndex="64"/>
          </a:solidFill>
          <a:prstDash val="dash"/>
          <a:miter lim="800000"/>
          <a:headEnd/>
          <a:tailEnd/>
        </a:ln>
        <a:effectLst/>
      </xdr:spPr>
      <xdr:txBody>
        <a:bodyPr vertOverflow="clip" wrap="square" lIns="27432" tIns="18288" rIns="0" bIns="0" anchor="t" upright="1"/>
        <a:lstStyle/>
        <a:p>
          <a:pPr algn="l" rtl="0">
            <a:defRPr sz="1000"/>
          </a:pPr>
          <a:r>
            <a:rPr lang="el-GR" sz="900" b="1" i="0" u="none" strike="noStrike" baseline="0">
              <a:solidFill>
                <a:srgbClr val="000000"/>
              </a:solidFill>
              <a:latin typeface="Tahoma"/>
              <a:ea typeface="Tahoma"/>
              <a:cs typeface="Tahoma"/>
            </a:rPr>
            <a:t>ρ</a:t>
          </a:r>
          <a:r>
            <a:rPr lang="pt-BR" sz="900" b="1" i="0" u="none" strike="noStrike" baseline="0">
              <a:solidFill>
                <a:srgbClr val="000000"/>
              </a:solidFill>
              <a:latin typeface="Tahoma"/>
              <a:ea typeface="Tahoma"/>
              <a:cs typeface="Tahoma"/>
            </a:rPr>
            <a:t>s:</a:t>
          </a:r>
          <a:r>
            <a:rPr lang="pt-BR" sz="900" b="0" i="0" u="none" strike="noStrike" baseline="0">
              <a:solidFill>
                <a:srgbClr val="000000"/>
              </a:solidFill>
              <a:latin typeface="Tahoma"/>
              <a:ea typeface="Tahoma"/>
              <a:cs typeface="Tahoma"/>
            </a:rPr>
            <a:t> Recalque pelo solo</a:t>
          </a:r>
        </a:p>
        <a:p>
          <a:pPr algn="l" rtl="0">
            <a:defRPr sz="1000"/>
          </a:pPr>
          <a:r>
            <a:rPr lang="el-GR" sz="900" b="1" i="0" u="none" strike="noStrike" baseline="0">
              <a:solidFill>
                <a:srgbClr val="000000"/>
              </a:solidFill>
              <a:latin typeface="Tahoma"/>
              <a:ea typeface="Tahoma"/>
              <a:cs typeface="Tahoma"/>
            </a:rPr>
            <a:t>ρ</a:t>
          </a:r>
          <a:r>
            <a:rPr lang="pt-BR" sz="900" b="1" i="0" u="none" strike="noStrike" baseline="0">
              <a:solidFill>
                <a:srgbClr val="000000"/>
              </a:solidFill>
              <a:latin typeface="Tahoma"/>
              <a:ea typeface="Tahoma"/>
              <a:cs typeface="Tahoma"/>
            </a:rPr>
            <a:t>e:</a:t>
          </a:r>
          <a:r>
            <a:rPr lang="pt-BR" sz="900" b="0" i="0" u="none" strike="noStrike" baseline="0">
              <a:solidFill>
                <a:srgbClr val="000000"/>
              </a:solidFill>
              <a:latin typeface="Tahoma"/>
              <a:ea typeface="Tahoma"/>
              <a:cs typeface="Tahoma"/>
            </a:rPr>
            <a:t> Recalque por encurtamento elástico do fuste</a:t>
          </a:r>
        </a:p>
        <a:p>
          <a:pPr algn="l" rtl="0">
            <a:defRPr sz="1000"/>
          </a:pPr>
          <a:r>
            <a:rPr lang="el-GR" sz="900" b="1" i="0" u="none" strike="noStrike" baseline="0">
              <a:solidFill>
                <a:srgbClr val="000000"/>
              </a:solidFill>
              <a:latin typeface="Tahoma"/>
              <a:ea typeface="Tahoma"/>
              <a:cs typeface="Tahoma"/>
            </a:rPr>
            <a:t>ρ:</a:t>
          </a:r>
          <a:r>
            <a:rPr lang="el-GR" sz="900" b="0" i="0" u="none" strike="noStrike" baseline="0">
              <a:solidFill>
                <a:srgbClr val="000000"/>
              </a:solidFill>
              <a:latin typeface="Tahoma"/>
              <a:ea typeface="Tahoma"/>
              <a:cs typeface="Tahoma"/>
            </a:rPr>
            <a:t>   </a:t>
          </a:r>
          <a:r>
            <a:rPr lang="pt-BR" sz="900" b="0" i="0" u="none" strike="noStrike" baseline="0">
              <a:solidFill>
                <a:srgbClr val="000000"/>
              </a:solidFill>
              <a:latin typeface="Tahoma"/>
              <a:ea typeface="Tahoma"/>
              <a:cs typeface="Tahoma"/>
            </a:rPr>
            <a:t>Recalque total</a:t>
          </a:r>
        </a:p>
      </xdr:txBody>
    </xdr:sp>
    <xdr:clientData/>
  </xdr:twoCellAnchor>
  <xdr:twoCellAnchor>
    <xdr:from>
      <xdr:col>36</xdr:col>
      <xdr:colOff>76200</xdr:colOff>
      <xdr:row>13</xdr:row>
      <xdr:rowOff>133350</xdr:rowOff>
    </xdr:from>
    <xdr:to>
      <xdr:col>41</xdr:col>
      <xdr:colOff>190500</xdr:colOff>
      <xdr:row>64</xdr:row>
      <xdr:rowOff>19050</xdr:rowOff>
    </xdr:to>
    <xdr:graphicFrame macro="">
      <xdr:nvGraphicFramePr>
        <xdr:cNvPr id="10257" name="Gráfico 2065">
          <a:extLst>
            <a:ext uri="{FF2B5EF4-FFF2-40B4-BE49-F238E27FC236}">
              <a16:creationId xmlns:a16="http://schemas.microsoft.com/office/drawing/2014/main" id="{00000000-0008-0000-0000-000011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23</xdr:col>
      <xdr:colOff>123825</xdr:colOff>
      <xdr:row>69</xdr:row>
      <xdr:rowOff>57150</xdr:rowOff>
    </xdr:from>
    <xdr:to>
      <xdr:col>44</xdr:col>
      <xdr:colOff>123825</xdr:colOff>
      <xdr:row>104</xdr:row>
      <xdr:rowOff>161925</xdr:rowOff>
    </xdr:to>
    <xdr:graphicFrame macro="">
      <xdr:nvGraphicFramePr>
        <xdr:cNvPr id="10261" name="Gráfico 2069">
          <a:extLst>
            <a:ext uri="{FF2B5EF4-FFF2-40B4-BE49-F238E27FC236}">
              <a16:creationId xmlns:a16="http://schemas.microsoft.com/office/drawing/2014/main" id="{00000000-0008-0000-0000-000015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25</xdr:col>
      <xdr:colOff>247650</xdr:colOff>
      <xdr:row>107</xdr:row>
      <xdr:rowOff>66675</xdr:rowOff>
    </xdr:from>
    <xdr:to>
      <xdr:col>42</xdr:col>
      <xdr:colOff>257175</xdr:colOff>
      <xdr:row>108</xdr:row>
      <xdr:rowOff>57150</xdr:rowOff>
    </xdr:to>
    <xdr:sp macro="" textlink="">
      <xdr:nvSpPr>
        <xdr:cNvPr id="10264" name="Rectangle 2072">
          <a:extLst>
            <a:ext uri="{FF2B5EF4-FFF2-40B4-BE49-F238E27FC236}">
              <a16:creationId xmlns:a16="http://schemas.microsoft.com/office/drawing/2014/main" id="{00000000-0008-0000-0000-000018280000}"/>
            </a:ext>
          </a:extLst>
        </xdr:cNvPr>
        <xdr:cNvSpPr>
          <a:spLocks noChangeArrowheads="1"/>
        </xdr:cNvSpPr>
      </xdr:nvSpPr>
      <xdr:spPr bwMode="auto">
        <a:xfrm>
          <a:off x="7629525" y="19545300"/>
          <a:ext cx="4781550" cy="200025"/>
        </a:xfrm>
        <a:prstGeom prst="rect">
          <a:avLst/>
        </a:prstGeom>
        <a:solidFill>
          <a:schemeClr val="bg2">
            <a:lumMod val="75000"/>
          </a:schemeClr>
        </a:solidFill>
        <a:ln>
          <a:noFill/>
        </a:ln>
      </xdr:spPr>
      <xdr:txBody>
        <a:bodyPr vertOverflow="clip" wrap="square" lIns="72000" tIns="46800" rIns="90000" bIns="46800" anchor="t" upright="1"/>
        <a:lstStyle/>
        <a:p>
          <a:pPr algn="ctr" rtl="0">
            <a:defRPr sz="1000"/>
          </a:pPr>
          <a:r>
            <a:rPr lang="pt-BR" sz="700" b="0" i="0" u="none" strike="noStrike" baseline="0">
              <a:solidFill>
                <a:srgbClr val="000000"/>
              </a:solidFill>
              <a:latin typeface="Tahoma"/>
              <a:ea typeface="Tahoma"/>
              <a:cs typeface="Tahoma"/>
            </a:rPr>
            <a:t>Bibliografia: AOKI N.; CINTRA J. C A. Fundações por estacas - projeto geotécnico. 2010.</a:t>
          </a:r>
        </a:p>
      </xdr:txBody>
    </xdr:sp>
    <xdr:clientData/>
  </xdr:twoCellAnchor>
  <xdr:twoCellAnchor>
    <xdr:from>
      <xdr:col>27</xdr:col>
      <xdr:colOff>161925</xdr:colOff>
      <xdr:row>12</xdr:row>
      <xdr:rowOff>47625</xdr:rowOff>
    </xdr:from>
    <xdr:to>
      <xdr:col>31</xdr:col>
      <xdr:colOff>19050</xdr:colOff>
      <xdr:row>14</xdr:row>
      <xdr:rowOff>28575</xdr:rowOff>
    </xdr:to>
    <xdr:sp macro="" textlink="">
      <xdr:nvSpPr>
        <xdr:cNvPr id="10266" name="Rectangle 2074">
          <a:extLst>
            <a:ext uri="{FF2B5EF4-FFF2-40B4-BE49-F238E27FC236}">
              <a16:creationId xmlns:a16="http://schemas.microsoft.com/office/drawing/2014/main" id="{00000000-0008-0000-0000-00001A280000}"/>
            </a:ext>
          </a:extLst>
        </xdr:cNvPr>
        <xdr:cNvSpPr>
          <a:spLocks noChangeArrowheads="1"/>
        </xdr:cNvSpPr>
      </xdr:nvSpPr>
      <xdr:spPr bwMode="auto">
        <a:xfrm>
          <a:off x="8124825" y="2085975"/>
          <a:ext cx="1114425"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E2E2E2" mc:Ignorable="a14" a14:legacySpreadsheetColorIndex="22"/>
              </a:solidFill>
            </a14:hiddenFill>
          </a:ext>
          <a:ext uri="{91240B29-F687-4F45-9708-019B960494DF}">
            <a14:hiddenLine xmlns:a14="http://schemas.microsoft.com/office/drawing/2010/main" w="3175">
              <a:solidFill>
                <a:srgbClr xmlns:mc="http://schemas.openxmlformats.org/markup-compatibility/2006" val="A1A1A1" mc:Ignorable="a14" a14:legacySpreadsheetColorIndex="2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pt-BR" sz="700" b="0" i="0" u="none" strike="noStrike" baseline="0">
              <a:solidFill>
                <a:srgbClr val="000000"/>
              </a:solidFill>
              <a:latin typeface="Arial"/>
              <a:cs typeface="Arial"/>
            </a:rPr>
            <a:t>Diagrama atrito lateral (ton)</a:t>
          </a:r>
        </a:p>
      </xdr:txBody>
    </xdr:sp>
    <xdr:clientData/>
  </xdr:twoCellAnchor>
  <xdr:twoCellAnchor>
    <xdr:from>
      <xdr:col>32</xdr:col>
      <xdr:colOff>28575</xdr:colOff>
      <xdr:row>12</xdr:row>
      <xdr:rowOff>85725</xdr:rowOff>
    </xdr:from>
    <xdr:to>
      <xdr:col>36</xdr:col>
      <xdr:colOff>219075</xdr:colOff>
      <xdr:row>14</xdr:row>
      <xdr:rowOff>0</xdr:rowOff>
    </xdr:to>
    <xdr:sp macro="" textlink="">
      <xdr:nvSpPr>
        <xdr:cNvPr id="10267" name="Rectangle 2075">
          <a:extLst>
            <a:ext uri="{FF2B5EF4-FFF2-40B4-BE49-F238E27FC236}">
              <a16:creationId xmlns:a16="http://schemas.microsoft.com/office/drawing/2014/main" id="{00000000-0008-0000-0000-00001B280000}"/>
            </a:ext>
          </a:extLst>
        </xdr:cNvPr>
        <xdr:cNvSpPr>
          <a:spLocks noChangeArrowheads="1"/>
        </xdr:cNvSpPr>
      </xdr:nvSpPr>
      <xdr:spPr bwMode="auto">
        <a:xfrm>
          <a:off x="9515475" y="2124075"/>
          <a:ext cx="1257300" cy="257175"/>
        </a:xfrm>
        <a:prstGeom prst="rect">
          <a:avLst/>
        </a:prstGeom>
        <a:noFill/>
        <a:ln>
          <a:noFill/>
        </a:ln>
        <a:effectLst/>
        <a:extLst>
          <a:ext uri="{909E8E84-426E-40DD-AFC4-6F175D3DCCD1}">
            <a14:hiddenFill xmlns:a14="http://schemas.microsoft.com/office/drawing/2010/main">
              <a:solidFill>
                <a:srgbClr xmlns:mc="http://schemas.openxmlformats.org/markup-compatibility/2006" val="E2E2E2" mc:Ignorable="a14" a14:legacySpreadsheetColorIndex="22"/>
              </a:solidFill>
            </a14:hiddenFill>
          </a:ext>
          <a:ext uri="{91240B29-F687-4F45-9708-019B960494DF}">
            <a14:hiddenLine xmlns:a14="http://schemas.microsoft.com/office/drawing/2010/main" w="3175">
              <a:solidFill>
                <a:srgbClr xmlns:mc="http://schemas.openxmlformats.org/markup-compatibility/2006" val="A1A1A1" mc:Ignorable="a14" a14:legacySpreadsheetColorIndex="2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pt-BR" sz="700" b="0" i="0" u="none" strike="noStrike" baseline="0">
              <a:solidFill>
                <a:srgbClr val="000000"/>
              </a:solidFill>
              <a:latin typeface="Arial"/>
              <a:cs typeface="Arial"/>
            </a:rPr>
            <a:t>Módulo deformabilidade (Eo) (Mpa)</a:t>
          </a:r>
        </a:p>
      </xdr:txBody>
    </xdr:sp>
    <xdr:clientData/>
  </xdr:twoCellAnchor>
  <xdr:twoCellAnchor>
    <xdr:from>
      <xdr:col>36</xdr:col>
      <xdr:colOff>257175</xdr:colOff>
      <xdr:row>12</xdr:row>
      <xdr:rowOff>85725</xdr:rowOff>
    </xdr:from>
    <xdr:to>
      <xdr:col>41</xdr:col>
      <xdr:colOff>142875</xdr:colOff>
      <xdr:row>14</xdr:row>
      <xdr:rowOff>66675</xdr:rowOff>
    </xdr:to>
    <xdr:sp macro="" textlink="">
      <xdr:nvSpPr>
        <xdr:cNvPr id="10268" name="Rectangle 2076">
          <a:extLst>
            <a:ext uri="{FF2B5EF4-FFF2-40B4-BE49-F238E27FC236}">
              <a16:creationId xmlns:a16="http://schemas.microsoft.com/office/drawing/2014/main" id="{00000000-0008-0000-0000-00001C280000}"/>
            </a:ext>
          </a:extLst>
        </xdr:cNvPr>
        <xdr:cNvSpPr>
          <a:spLocks noChangeArrowheads="1"/>
        </xdr:cNvSpPr>
      </xdr:nvSpPr>
      <xdr:spPr bwMode="auto">
        <a:xfrm>
          <a:off x="10810875" y="2124075"/>
          <a:ext cx="1219200"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E2E2E2" mc:Ignorable="a14" a14:legacySpreadsheetColorIndex="22"/>
              </a:solidFill>
            </a14:hiddenFill>
          </a:ext>
          <a:ext uri="{91240B29-F687-4F45-9708-019B960494DF}">
            <a14:hiddenLine xmlns:a14="http://schemas.microsoft.com/office/drawing/2010/main" w="3175">
              <a:solidFill>
                <a:srgbClr xmlns:mc="http://schemas.openxmlformats.org/markup-compatibility/2006" val="A1A1A1" mc:Ignorable="a14" a14:legacySpreadsheetColorIndex="2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pt-BR" sz="700" b="0" i="0" u="none" strike="noStrike" baseline="0">
              <a:solidFill>
                <a:srgbClr val="000000"/>
              </a:solidFill>
              <a:latin typeface="Arial"/>
              <a:cs typeface="Arial"/>
            </a:rPr>
            <a:t>Módulo deformabilidade (Es)  (Mpa)</a:t>
          </a:r>
        </a:p>
      </xdr:txBody>
    </xdr:sp>
    <xdr:clientData/>
  </xdr:twoCellAnchor>
  <xdr:twoCellAnchor>
    <xdr:from>
      <xdr:col>42</xdr:col>
      <xdr:colOff>47625</xdr:colOff>
      <xdr:row>12</xdr:row>
      <xdr:rowOff>85725</xdr:rowOff>
    </xdr:from>
    <xdr:to>
      <xdr:col>45</xdr:col>
      <xdr:colOff>95250</xdr:colOff>
      <xdr:row>14</xdr:row>
      <xdr:rowOff>19050</xdr:rowOff>
    </xdr:to>
    <xdr:sp macro="" textlink="">
      <xdr:nvSpPr>
        <xdr:cNvPr id="10269" name="Rectangle 2077">
          <a:extLst>
            <a:ext uri="{FF2B5EF4-FFF2-40B4-BE49-F238E27FC236}">
              <a16:creationId xmlns:a16="http://schemas.microsoft.com/office/drawing/2014/main" id="{00000000-0008-0000-0000-00001D280000}"/>
            </a:ext>
          </a:extLst>
        </xdr:cNvPr>
        <xdr:cNvSpPr>
          <a:spLocks noChangeArrowheads="1"/>
        </xdr:cNvSpPr>
      </xdr:nvSpPr>
      <xdr:spPr bwMode="auto">
        <a:xfrm>
          <a:off x="12201525" y="2124075"/>
          <a:ext cx="847725" cy="276225"/>
        </a:xfrm>
        <a:prstGeom prst="rect">
          <a:avLst/>
        </a:prstGeom>
        <a:noFill/>
        <a:ln>
          <a:noFill/>
        </a:ln>
        <a:effectLst/>
        <a:extLst>
          <a:ext uri="{909E8E84-426E-40DD-AFC4-6F175D3DCCD1}">
            <a14:hiddenFill xmlns:a14="http://schemas.microsoft.com/office/drawing/2010/main">
              <a:solidFill>
                <a:srgbClr xmlns:mc="http://schemas.openxmlformats.org/markup-compatibility/2006" val="E2E2E2" mc:Ignorable="a14" a14:legacySpreadsheetColorIndex="22"/>
              </a:solidFill>
            </a14:hiddenFill>
          </a:ext>
          <a:ext uri="{91240B29-F687-4F45-9708-019B960494DF}">
            <a14:hiddenLine xmlns:a14="http://schemas.microsoft.com/office/drawing/2010/main" w="3175">
              <a:solidFill>
                <a:srgbClr xmlns:mc="http://schemas.openxmlformats.org/markup-compatibility/2006" val="A1A1A1" mc:Ignorable="a14" a14:legacySpreadsheetColorIndex="2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0" anchor="t" upright="1"/>
        <a:lstStyle/>
        <a:p>
          <a:pPr algn="ctr" rtl="0">
            <a:defRPr sz="1000"/>
          </a:pPr>
          <a:r>
            <a:rPr lang="pt-BR" sz="700" b="0" i="0" u="none" strike="noStrike" baseline="0">
              <a:solidFill>
                <a:srgbClr val="000000"/>
              </a:solidFill>
              <a:latin typeface="Arial"/>
              <a:cs typeface="Arial"/>
            </a:rPr>
            <a:t>Tensão geostática (Kpa)</a:t>
          </a:r>
        </a:p>
      </xdr:txBody>
    </xdr:sp>
    <xdr:clientData/>
  </xdr:twoCellAnchor>
  <xdr:twoCellAnchor>
    <xdr:from>
      <xdr:col>10</xdr:col>
      <xdr:colOff>28575</xdr:colOff>
      <xdr:row>65</xdr:row>
      <xdr:rowOff>28575</xdr:rowOff>
    </xdr:from>
    <xdr:to>
      <xdr:col>20</xdr:col>
      <xdr:colOff>180975</xdr:colOff>
      <xdr:row>70</xdr:row>
      <xdr:rowOff>38100</xdr:rowOff>
    </xdr:to>
    <xdr:sp macro="" textlink="">
      <xdr:nvSpPr>
        <xdr:cNvPr id="10274" name="Rectangle 2082">
          <a:extLst>
            <a:ext uri="{FF2B5EF4-FFF2-40B4-BE49-F238E27FC236}">
              <a16:creationId xmlns:a16="http://schemas.microsoft.com/office/drawing/2014/main" id="{00000000-0008-0000-0000-000022280000}"/>
            </a:ext>
          </a:extLst>
        </xdr:cNvPr>
        <xdr:cNvSpPr>
          <a:spLocks noChangeArrowheads="1"/>
        </xdr:cNvSpPr>
      </xdr:nvSpPr>
      <xdr:spPr bwMode="auto">
        <a:xfrm>
          <a:off x="2628900" y="13030200"/>
          <a:ext cx="3562350" cy="723900"/>
        </a:xfrm>
        <a:prstGeom prst="rect">
          <a:avLst/>
        </a:prstGeom>
        <a:solidFill>
          <a:schemeClr val="bg2">
            <a:lumMod val="90000"/>
          </a:schemeClr>
        </a:solidFill>
        <a:ln w="317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defRPr sz="1000"/>
          </a:pPr>
          <a:r>
            <a:rPr lang="pt-BR" sz="800" b="1" i="0" u="none" strike="noStrike" baseline="0">
              <a:solidFill>
                <a:srgbClr val="000000"/>
              </a:solidFill>
              <a:latin typeface="Tahoma"/>
              <a:ea typeface="Tahoma"/>
              <a:cs typeface="Tahoma"/>
            </a:rPr>
            <a:t>y</a:t>
          </a:r>
          <a:r>
            <a:rPr lang="pt-BR" sz="800" b="0" i="0" u="none" strike="noStrike" baseline="0">
              <a:solidFill>
                <a:srgbClr val="000000"/>
              </a:solidFill>
              <a:latin typeface="Tahoma"/>
              <a:ea typeface="Tahoma"/>
              <a:cs typeface="Tahoma"/>
            </a:rPr>
            <a:t> : Peso próprio do solo KN/m³</a:t>
          </a:r>
        </a:p>
        <a:p>
          <a:pPr algn="l" rtl="0">
            <a:defRPr sz="1000"/>
          </a:pPr>
          <a:r>
            <a:rPr lang="pt-BR" sz="800" b="1" i="0" u="none" strike="noStrike" baseline="0">
              <a:solidFill>
                <a:srgbClr val="000000"/>
              </a:solidFill>
              <a:latin typeface="Tahoma"/>
              <a:ea typeface="Tahoma"/>
              <a:cs typeface="Tahoma"/>
            </a:rPr>
            <a:t>K</a:t>
          </a:r>
          <a:r>
            <a:rPr lang="pt-BR" sz="800" b="0" i="0" u="none" strike="noStrike" baseline="0">
              <a:solidFill>
                <a:srgbClr val="000000"/>
              </a:solidFill>
              <a:latin typeface="Tahoma"/>
              <a:ea typeface="Tahoma"/>
              <a:cs typeface="Tahoma"/>
            </a:rPr>
            <a:t>: Coeficiente em função ao tipo de solo</a:t>
          </a:r>
        </a:p>
        <a:p>
          <a:pPr algn="l" rtl="0">
            <a:defRPr sz="1000"/>
          </a:pPr>
          <a:r>
            <a:rPr lang="el-GR" sz="800" b="1" i="0" u="none" strike="noStrike" baseline="0">
              <a:solidFill>
                <a:srgbClr val="000000"/>
              </a:solidFill>
              <a:latin typeface="Tahoma"/>
              <a:ea typeface="Tahoma"/>
              <a:cs typeface="Tahoma"/>
            </a:rPr>
            <a:t>α</a:t>
          </a:r>
          <a:r>
            <a:rPr lang="el-GR" sz="800" b="0" i="0" u="none" strike="noStrike" baseline="0">
              <a:solidFill>
                <a:srgbClr val="000000"/>
              </a:solidFill>
              <a:latin typeface="Tahoma"/>
              <a:ea typeface="Tahoma"/>
              <a:cs typeface="Tahoma"/>
            </a:rPr>
            <a:t>: </a:t>
          </a:r>
          <a:r>
            <a:rPr lang="pt-BR" sz="800" b="0" i="0" u="none" strike="noStrike" baseline="0">
              <a:solidFill>
                <a:srgbClr val="000000"/>
              </a:solidFill>
              <a:latin typeface="Tahoma"/>
              <a:ea typeface="Tahoma"/>
              <a:cs typeface="Tahoma"/>
            </a:rPr>
            <a:t>Atrito do cone com tensão de ponta</a:t>
          </a:r>
        </a:p>
      </xdr:txBody>
    </xdr:sp>
    <xdr:clientData/>
  </xdr:twoCellAnchor>
  <xdr:twoCellAnchor>
    <xdr:from>
      <xdr:col>10</xdr:col>
      <xdr:colOff>28575</xdr:colOff>
      <xdr:row>75</xdr:row>
      <xdr:rowOff>123825</xdr:rowOff>
    </xdr:from>
    <xdr:to>
      <xdr:col>20</xdr:col>
      <xdr:colOff>180975</xdr:colOff>
      <xdr:row>82</xdr:row>
      <xdr:rowOff>28575</xdr:rowOff>
    </xdr:to>
    <xdr:sp macro="" textlink="">
      <xdr:nvSpPr>
        <xdr:cNvPr id="10282" name="Rectangle 2090">
          <a:extLst>
            <a:ext uri="{FF2B5EF4-FFF2-40B4-BE49-F238E27FC236}">
              <a16:creationId xmlns:a16="http://schemas.microsoft.com/office/drawing/2014/main" id="{00000000-0008-0000-0000-00002A280000}"/>
            </a:ext>
          </a:extLst>
        </xdr:cNvPr>
        <xdr:cNvSpPr>
          <a:spLocks noChangeArrowheads="1"/>
        </xdr:cNvSpPr>
      </xdr:nvSpPr>
      <xdr:spPr bwMode="auto">
        <a:xfrm>
          <a:off x="2628900" y="14554200"/>
          <a:ext cx="3562350" cy="904875"/>
        </a:xfrm>
        <a:prstGeom prst="rect">
          <a:avLst/>
        </a:prstGeom>
        <a:solidFill>
          <a:schemeClr val="bg2">
            <a:lumMod val="75000"/>
          </a:schemeClr>
        </a:solidFill>
        <a:ln w="317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defRPr sz="1000"/>
          </a:pPr>
          <a:r>
            <a:rPr lang="pt-BR" sz="800" b="1" i="0" u="none" strike="noStrike" baseline="0">
              <a:solidFill>
                <a:srgbClr val="000000"/>
              </a:solidFill>
              <a:latin typeface="Tahoma"/>
              <a:ea typeface="Tahoma"/>
              <a:cs typeface="Tahoma"/>
            </a:rPr>
            <a:t>n</a:t>
          </a:r>
          <a:r>
            <a:rPr lang="pt-BR" sz="800" b="0" i="0" u="none" strike="noStrike" baseline="0">
              <a:solidFill>
                <a:srgbClr val="000000"/>
              </a:solidFill>
              <a:latin typeface="Tahoma"/>
              <a:ea typeface="Tahoma"/>
              <a:cs typeface="Tahoma"/>
            </a:rPr>
            <a:t>: Expoente da natureza do solo: </a:t>
          </a:r>
        </a:p>
        <a:p>
          <a:pPr algn="l" rtl="0">
            <a:defRPr sz="1000"/>
          </a:pPr>
          <a:r>
            <a:rPr lang="pt-BR" sz="800" b="0" i="0" u="none" strike="noStrike" baseline="0">
              <a:solidFill>
                <a:srgbClr val="000000"/>
              </a:solidFill>
              <a:latin typeface="Tahoma"/>
              <a:ea typeface="Tahoma"/>
              <a:cs typeface="Tahoma"/>
            </a:rPr>
            <a:t>0,5 para granulares e 0 para argilas duras</a:t>
          </a:r>
        </a:p>
        <a:p>
          <a:pPr algn="l" rtl="0">
            <a:defRPr sz="1000"/>
          </a:pPr>
          <a:r>
            <a:rPr lang="pt-BR" sz="800" b="0" i="0" u="none" strike="noStrike" baseline="0">
              <a:solidFill>
                <a:srgbClr val="000000"/>
              </a:solidFill>
              <a:latin typeface="Tahoma"/>
              <a:ea typeface="Tahoma"/>
              <a:cs typeface="Tahoma"/>
            </a:rPr>
            <a:t>Se ncessário, utilize os valores dispostos na coluna "Y", a partir da linha 15, para modificá-los. Atenção a estes valores, estes não retornam automaticamente.</a:t>
          </a:r>
        </a:p>
      </xdr:txBody>
    </xdr:sp>
    <xdr:clientData/>
  </xdr:twoCellAnchor>
  <xdr:twoCellAnchor>
    <xdr:from>
      <xdr:col>46</xdr:col>
      <xdr:colOff>152400</xdr:colOff>
      <xdr:row>6</xdr:row>
      <xdr:rowOff>76200</xdr:rowOff>
    </xdr:from>
    <xdr:to>
      <xdr:col>46</xdr:col>
      <xdr:colOff>2019300</xdr:colOff>
      <xdr:row>14</xdr:row>
      <xdr:rowOff>0</xdr:rowOff>
    </xdr:to>
    <xdr:sp macro="" textlink="">
      <xdr:nvSpPr>
        <xdr:cNvPr id="10290" name="Rectangle 2098">
          <a:extLst>
            <a:ext uri="{FF2B5EF4-FFF2-40B4-BE49-F238E27FC236}">
              <a16:creationId xmlns:a16="http://schemas.microsoft.com/office/drawing/2014/main" id="{00000000-0008-0000-0000-000032280000}"/>
            </a:ext>
          </a:extLst>
        </xdr:cNvPr>
        <xdr:cNvSpPr>
          <a:spLocks noChangeArrowheads="1"/>
        </xdr:cNvSpPr>
      </xdr:nvSpPr>
      <xdr:spPr bwMode="auto">
        <a:xfrm>
          <a:off x="13373100" y="1085850"/>
          <a:ext cx="1866900" cy="1295400"/>
        </a:xfrm>
        <a:prstGeom prst="rect">
          <a:avLst/>
        </a:prstGeom>
        <a:solidFill>
          <a:srgbClr xmlns:mc="http://schemas.openxmlformats.org/markup-compatibility/2006" xmlns:a14="http://schemas.microsoft.com/office/drawing/2010/main" val="B8B8B8" mc:Ignorable="a14" a14:legacySpreadsheetColorIndex="55"/>
        </a:solidFill>
        <a:ln>
          <a:noFill/>
        </a:ln>
        <a:effectLst/>
        <a:extLst>
          <a:ext uri="{91240B29-F687-4F45-9708-019B960494DF}">
            <a14:hiddenLine xmlns:a14="http://schemas.microsoft.com/office/drawing/2010/main" w="3175">
              <a:solidFill>
                <a:srgbClr xmlns:mc="http://schemas.openxmlformats.org/markup-compatibility/2006" val="A1A1A1" mc:Ignorable="a14" a14:legacySpreadsheetColorIndex="23"/>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pt-BR" sz="900" b="0" i="0" u="none" strike="noStrike" baseline="0">
              <a:solidFill>
                <a:srgbClr val="F3FAFF"/>
              </a:solidFill>
              <a:latin typeface="Arial"/>
              <a:cs typeface="Arial"/>
            </a:rPr>
            <a:t>Neste espaço existem células que não podem ser bloqueadas e por isto, procure trabalhar apenas na área destinada à inserção de dados. A modificação destas células comprometerão os resultados.</a:t>
          </a:r>
        </a:p>
      </xdr:txBody>
    </xdr:sp>
    <xdr:clientData/>
  </xdr:twoCellAnchor>
  <xdr:twoCellAnchor>
    <xdr:from>
      <xdr:col>25</xdr:col>
      <xdr:colOff>66675</xdr:colOff>
      <xdr:row>0</xdr:row>
      <xdr:rowOff>19050</xdr:rowOff>
    </xdr:from>
    <xdr:to>
      <xdr:col>45</xdr:col>
      <xdr:colOff>257173</xdr:colOff>
      <xdr:row>108</xdr:row>
      <xdr:rowOff>200025</xdr:rowOff>
    </xdr:to>
    <xdr:sp macro="" textlink="">
      <xdr:nvSpPr>
        <xdr:cNvPr id="2" name="Retângulo 1">
          <a:extLst>
            <a:ext uri="{FF2B5EF4-FFF2-40B4-BE49-F238E27FC236}">
              <a16:creationId xmlns:a16="http://schemas.microsoft.com/office/drawing/2014/main" id="{00000000-0008-0000-0000-000002000000}"/>
            </a:ext>
          </a:extLst>
        </xdr:cNvPr>
        <xdr:cNvSpPr/>
      </xdr:nvSpPr>
      <xdr:spPr bwMode="auto">
        <a:xfrm>
          <a:off x="7448550" y="19050"/>
          <a:ext cx="5762623" cy="19869150"/>
        </a:xfrm>
        <a:prstGeom prst="rect">
          <a:avLst/>
        </a:prstGeom>
        <a:solidFill>
          <a:schemeClr val="bg1">
            <a:alpha val="0"/>
          </a:schemeClr>
        </a:solidFill>
        <a:ln w="0"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lang="pt-BR" sz="1100"/>
        </a:p>
      </xdr:txBody>
    </xdr:sp>
    <xdr:clientData/>
  </xdr:twoCellAnchor>
  <xdr:twoCellAnchor>
    <xdr:from>
      <xdr:col>2</xdr:col>
      <xdr:colOff>38100</xdr:colOff>
      <xdr:row>77</xdr:row>
      <xdr:rowOff>123825</xdr:rowOff>
    </xdr:from>
    <xdr:to>
      <xdr:col>9</xdr:col>
      <xdr:colOff>247650</xdr:colOff>
      <xdr:row>82</xdr:row>
      <xdr:rowOff>19049</xdr:rowOff>
    </xdr:to>
    <xdr:sp macro="" textlink="">
      <xdr:nvSpPr>
        <xdr:cNvPr id="431" name="Rectangle 1950">
          <a:extLst>
            <a:ext uri="{FF2B5EF4-FFF2-40B4-BE49-F238E27FC236}">
              <a16:creationId xmlns:a16="http://schemas.microsoft.com/office/drawing/2014/main" id="{00000000-0008-0000-0000-0000AF010000}"/>
            </a:ext>
          </a:extLst>
        </xdr:cNvPr>
        <xdr:cNvSpPr>
          <a:spLocks noChangeArrowheads="1"/>
        </xdr:cNvSpPr>
      </xdr:nvSpPr>
      <xdr:spPr bwMode="auto">
        <a:xfrm>
          <a:off x="504825" y="14839950"/>
          <a:ext cx="2076450" cy="609599"/>
        </a:xfrm>
        <a:prstGeom prst="rect">
          <a:avLst/>
        </a:prstGeom>
        <a:solidFill>
          <a:schemeClr val="bg2">
            <a:lumMod val="9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46800" rIns="90000" bIns="46800" anchor="t" upright="1"/>
        <a:lstStyle/>
        <a:p>
          <a:pPr algn="l" rtl="0">
            <a:defRPr sz="1000"/>
          </a:pPr>
          <a:r>
            <a:rPr lang="pt-BR" sz="800" b="0" i="0" u="none" strike="noStrike" baseline="0">
              <a:solidFill>
                <a:srgbClr val="000000"/>
              </a:solidFill>
              <a:latin typeface="Tahoma"/>
              <a:ea typeface="Tahoma"/>
              <a:cs typeface="Tahoma"/>
            </a:rPr>
            <a:t>Quando a carga adm estiver acima de 1,25 o valor do atrito lateral, o programa retornará em cor laranja o resultado da carga adm (ton).</a:t>
          </a:r>
        </a:p>
      </xdr:txBody>
    </xdr:sp>
    <xdr:clientData/>
  </xdr:twoCellAnchor>
  <xdr:twoCellAnchor>
    <xdr:from>
      <xdr:col>16</xdr:col>
      <xdr:colOff>66675</xdr:colOff>
      <xdr:row>13</xdr:row>
      <xdr:rowOff>66675</xdr:rowOff>
    </xdr:from>
    <xdr:to>
      <xdr:col>22</xdr:col>
      <xdr:colOff>19050</xdr:colOff>
      <xdr:row>64</xdr:row>
      <xdr:rowOff>38100</xdr:rowOff>
    </xdr:to>
    <xdr:graphicFrame macro="">
      <xdr:nvGraphicFramePr>
        <xdr:cNvPr id="432" name="Gráfico 2051">
          <a:extLst>
            <a:ext uri="{FF2B5EF4-FFF2-40B4-BE49-F238E27FC236}">
              <a16:creationId xmlns:a16="http://schemas.microsoft.com/office/drawing/2014/main" id="{00000000-0008-0000-0000-0000B0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276225</xdr:colOff>
      <xdr:row>6</xdr:row>
      <xdr:rowOff>57151</xdr:rowOff>
    </xdr:from>
    <xdr:to>
      <xdr:col>44</xdr:col>
      <xdr:colOff>57150</xdr:colOff>
      <xdr:row>10</xdr:row>
      <xdr:rowOff>114301</xdr:rowOff>
    </xdr:to>
    <xdr:sp macro="" textlink="">
      <xdr:nvSpPr>
        <xdr:cNvPr id="433" name="Rectangle 2090">
          <a:extLst>
            <a:ext uri="{FF2B5EF4-FFF2-40B4-BE49-F238E27FC236}">
              <a16:creationId xmlns:a16="http://schemas.microsoft.com/office/drawing/2014/main" id="{00000000-0008-0000-0000-0000B1010000}"/>
            </a:ext>
          </a:extLst>
        </xdr:cNvPr>
        <xdr:cNvSpPr>
          <a:spLocks noChangeArrowheads="1"/>
        </xdr:cNvSpPr>
      </xdr:nvSpPr>
      <xdr:spPr bwMode="auto">
        <a:xfrm>
          <a:off x="9182100" y="1066801"/>
          <a:ext cx="3562350" cy="742950"/>
        </a:xfrm>
        <a:prstGeom prst="rect">
          <a:avLst/>
        </a:prstGeom>
        <a:solidFill>
          <a:schemeClr val="bg2">
            <a:lumMod val="90000"/>
          </a:schemeClr>
        </a:solidFill>
        <a:ln w="3175">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27432" tIns="18288" rIns="0" bIns="0" anchor="t" upright="1"/>
        <a:lstStyle/>
        <a:p>
          <a:pPr algn="l" rtl="0">
            <a:defRPr sz="1000"/>
          </a:pPr>
          <a:r>
            <a:rPr lang="pt-BR" sz="800" b="1" i="0" u="none" strike="noStrike" baseline="0">
              <a:solidFill>
                <a:srgbClr val="000000"/>
              </a:solidFill>
              <a:latin typeface="Tahoma"/>
              <a:ea typeface="Tahoma"/>
              <a:cs typeface="Tahoma"/>
            </a:rPr>
            <a:t>n</a:t>
          </a:r>
          <a:r>
            <a:rPr lang="pt-BR" sz="800" b="0" i="0" u="none" strike="noStrike" baseline="0">
              <a:solidFill>
                <a:srgbClr val="000000"/>
              </a:solidFill>
              <a:latin typeface="Tahoma"/>
              <a:ea typeface="Tahoma"/>
              <a:cs typeface="Tahoma"/>
            </a:rPr>
            <a:t>: Expoente da natureza do solo: </a:t>
          </a:r>
        </a:p>
        <a:p>
          <a:pPr algn="l" rtl="0">
            <a:defRPr sz="1000"/>
          </a:pPr>
          <a:r>
            <a:rPr lang="pt-BR" sz="800" b="0" i="0" u="none" strike="noStrike" baseline="0">
              <a:solidFill>
                <a:srgbClr val="000000"/>
              </a:solidFill>
              <a:latin typeface="Tahoma"/>
              <a:ea typeface="Tahoma"/>
              <a:cs typeface="Tahoma"/>
            </a:rPr>
            <a:t>0,5 para granulares e 0 para argilas duras</a:t>
          </a:r>
        </a:p>
        <a:p>
          <a:pPr algn="l" rtl="0">
            <a:defRPr sz="1000"/>
          </a:pPr>
          <a:r>
            <a:rPr lang="pt-BR" sz="800" b="0" i="0" u="none" strike="noStrike" baseline="0">
              <a:solidFill>
                <a:srgbClr val="000000"/>
              </a:solidFill>
              <a:latin typeface="Tahoma"/>
              <a:ea typeface="Tahoma"/>
              <a:cs typeface="Tahoma"/>
            </a:rPr>
            <a:t>Se necessário utilize os valores dispostos na coluna "Y", a partir da linha 15 para modificá-los. Atenção a estes valores, eles não retornam automaticamente.</a:t>
          </a:r>
        </a:p>
      </xdr:txBody>
    </xdr:sp>
    <xdr:clientData/>
  </xdr:twoCellAnchor>
  <xdr:twoCellAnchor>
    <xdr:from>
      <xdr:col>11</xdr:col>
      <xdr:colOff>0</xdr:colOff>
      <xdr:row>14</xdr:row>
      <xdr:rowOff>57150</xdr:rowOff>
    </xdr:from>
    <xdr:to>
      <xdr:col>15</xdr:col>
      <xdr:colOff>57150</xdr:colOff>
      <xdr:row>65</xdr:row>
      <xdr:rowOff>47625</xdr:rowOff>
    </xdr:to>
    <xdr:graphicFrame macro="">
      <xdr:nvGraphicFramePr>
        <xdr:cNvPr id="434" name="Gráfico 1908">
          <a:extLst>
            <a:ext uri="{FF2B5EF4-FFF2-40B4-BE49-F238E27FC236}">
              <a16:creationId xmlns:a16="http://schemas.microsoft.com/office/drawing/2014/main" id="{00000000-0008-0000-0000-0000B201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2"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A80EBCA-9104-4844-945D-DA176EECBD1F}" diskRevisions="1" revisionId="77" version="3" protected="1">
  <header guid="{46CD5E19-C287-4A3F-9FDD-3AC0198829E2}" dateTime="2023-06-06T14:18:31" maxSheetId="2" userName="Leandro Bertaco Lúcio" r:id="rId2">
    <sheetIdMap count="1">
      <sheetId val="1"/>
    </sheetIdMap>
  </header>
  <header guid="{6A80EBCA-9104-4844-945D-DA176EECBD1F}" dateTime="2023-06-06T23:01:21" maxSheetId="2" userName="Leandro Bertaco Lúcio" r:id="rId3" minRId="3" maxRId="77">
    <sheetIdMap count="1">
      <sheetId val="1"/>
    </sheetIdMap>
  </header>
</header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F33143D9_A1AF_4163_97CB_13ABC6FEDFCE_.wvu.PrintArea" hidden="1" oldHidden="1">
    <formula>'Recalque em estacas'!$A$1:$AT$109</formula>
  </rdn>
  <rdn rId="0" localSheetId="1" customView="1" name="Z_F33143D9_A1AF_4163_97CB_13ABC6FEDFCE_.wvu.Rows" hidden="1" oldHidden="1">
    <formula>'Recalque em estacas'!$337:$1048576,'Recalque em estacas'!$110:$336</formula>
  </rdn>
  <rcv guid="{F33143D9-A1AF-4163-97CB-13ABC6FEDFCE}"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 sId="1">
    <oc r="BE3">
      <v>1</v>
    </oc>
    <nc r="BE3">
      <v>4</v>
    </nc>
  </rcc>
  <rcc rId="4" sId="1" numFmtId="4">
    <oc r="O4">
      <v>450</v>
    </oc>
    <nc r="O4">
      <v>400</v>
    </nc>
  </rcc>
  <rcc rId="5" sId="1" numFmtId="4">
    <oc r="O6">
      <v>70</v>
    </oc>
    <nc r="O6">
      <v>18</v>
    </nc>
  </rcc>
  <rcc rId="6" sId="1" numFmtId="4">
    <oc r="O8">
      <v>10</v>
    </oc>
    <nc r="O8">
      <v>8</v>
    </nc>
  </rcc>
  <rcc rId="7" sId="1">
    <oc r="C24">
      <v>18</v>
    </oc>
    <nc r="C24"/>
  </rcc>
  <rcc rId="8" sId="1">
    <oc r="C25">
      <v>25</v>
    </oc>
    <nc r="C25"/>
  </rcc>
  <rcc rId="9" sId="1">
    <oc r="C26">
      <v>12</v>
    </oc>
    <nc r="C26"/>
  </rcc>
  <rcc rId="10" sId="1">
    <oc r="C27">
      <v>12</v>
    </oc>
    <nc r="C27"/>
  </rcc>
  <rcc rId="11" sId="1">
    <oc r="C28">
      <v>12</v>
    </oc>
    <nc r="C28"/>
  </rcc>
  <rcc rId="12" sId="1">
    <oc r="C29">
      <v>15</v>
    </oc>
    <nc r="C29"/>
  </rcc>
  <rcc rId="13" sId="1">
    <oc r="C30">
      <v>18</v>
    </oc>
    <nc r="C30"/>
  </rcc>
  <rcc rId="14" sId="1">
    <oc r="C31">
      <v>12</v>
    </oc>
    <nc r="C31"/>
  </rcc>
  <rcc rId="15" sId="1">
    <oc r="C32">
      <v>19</v>
    </oc>
    <nc r="C32"/>
  </rcc>
  <rcc rId="16" sId="1">
    <oc r="C33">
      <v>12</v>
    </oc>
    <nc r="C33"/>
  </rcc>
  <rcc rId="17" sId="1">
    <oc r="C34">
      <v>16</v>
    </oc>
    <nc r="C34"/>
  </rcc>
  <rcc rId="18" sId="1">
    <oc r="C35">
      <v>18</v>
    </oc>
    <nc r="C35"/>
  </rcc>
  <rcc rId="19" sId="1">
    <oc r="C36">
      <v>18</v>
    </oc>
    <nc r="C36"/>
  </rcc>
  <rcc rId="20" sId="1">
    <oc r="C37">
      <v>18</v>
    </oc>
    <nc r="C37"/>
  </rcc>
  <rcc rId="21" sId="1">
    <oc r="C38">
      <v>19</v>
    </oc>
    <nc r="C38"/>
  </rcc>
  <rcc rId="22" sId="1">
    <oc r="C39">
      <v>18</v>
    </oc>
    <nc r="C39"/>
  </rcc>
  <rcc rId="23" sId="1">
    <oc r="C40">
      <v>19</v>
    </oc>
    <nc r="C40"/>
  </rcc>
  <rcc rId="24" sId="1">
    <oc r="C41">
      <v>16</v>
    </oc>
    <nc r="C41"/>
  </rcc>
  <rcc rId="25" sId="1">
    <oc r="C42">
      <v>18</v>
    </oc>
    <nc r="C42"/>
  </rcc>
  <rcc rId="26" sId="1">
    <oc r="C43">
      <v>18</v>
    </oc>
    <nc r="C43"/>
  </rcc>
  <rcc rId="27" sId="1">
    <oc r="C44">
      <v>19</v>
    </oc>
    <nc r="C44"/>
  </rcc>
  <rcc rId="28" sId="1">
    <oc r="C45">
      <v>11</v>
    </oc>
    <nc r="C45"/>
  </rcc>
  <rcc rId="29" sId="1">
    <oc r="C46">
      <v>32</v>
    </oc>
    <nc r="C46"/>
  </rcc>
  <rcc rId="30" sId="1">
    <oc r="C47">
      <v>43</v>
    </oc>
    <nc r="C47"/>
  </rcc>
  <rcc rId="31" sId="1">
    <oc r="BK47" t="b">
      <v>1</v>
    </oc>
    <nc r="BK47" t="b">
      <v>0</v>
    </nc>
  </rcc>
  <rcc rId="32" sId="1">
    <oc r="BK46" t="b">
      <v>1</v>
    </oc>
    <nc r="BK46" t="b">
      <v>0</v>
    </nc>
  </rcc>
  <rcc rId="33" sId="1">
    <oc r="BK45" t="b">
      <v>1</v>
    </oc>
    <nc r="BK45" t="b">
      <v>0</v>
    </nc>
  </rcc>
  <rcc rId="34" sId="1">
    <oc r="BK44" t="b">
      <v>1</v>
    </oc>
    <nc r="BK44" t="b">
      <v>0</v>
    </nc>
  </rcc>
  <rcc rId="35" sId="1">
    <oc r="BK43" t="b">
      <v>1</v>
    </oc>
    <nc r="BK43" t="b">
      <v>0</v>
    </nc>
  </rcc>
  <rcc rId="36" sId="1">
    <oc r="BE42" t="b">
      <v>1</v>
    </oc>
    <nc r="BE42" t="b">
      <v>0</v>
    </nc>
  </rcc>
  <rcc rId="37" sId="1">
    <oc r="BE41" t="b">
      <v>1</v>
    </oc>
    <nc r="BE41" t="b">
      <v>0</v>
    </nc>
  </rcc>
  <rcc rId="38" sId="1">
    <oc r="BE40" t="b">
      <v>1</v>
    </oc>
    <nc r="BE40" t="b">
      <v>0</v>
    </nc>
  </rcc>
  <rcc rId="39" sId="1">
    <oc r="BE39" t="b">
      <v>1</v>
    </oc>
    <nc r="BE39" t="b">
      <v>0</v>
    </nc>
  </rcc>
  <rcc rId="40" sId="1">
    <oc r="BE38" t="b">
      <v>1</v>
    </oc>
    <nc r="BE38" t="b">
      <v>0</v>
    </nc>
  </rcc>
  <rcc rId="41" sId="1">
    <oc r="BE37" t="b">
      <v>1</v>
    </oc>
    <nc r="BE37" t="b">
      <v>0</v>
    </nc>
  </rcc>
  <rcc rId="42" sId="1">
    <oc r="BE36" t="b">
      <v>1</v>
    </oc>
    <nc r="BE36" t="b">
      <v>0</v>
    </nc>
  </rcc>
  <rcc rId="43" sId="1">
    <oc r="BE35" t="b">
      <v>1</v>
    </oc>
    <nc r="BE35" t="b">
      <v>0</v>
    </nc>
  </rcc>
  <rcc rId="44" sId="1">
    <oc r="BE34" t="b">
      <v>1</v>
    </oc>
    <nc r="BE34" t="b">
      <v>0</v>
    </nc>
  </rcc>
  <rcc rId="45" sId="1">
    <oc r="BE33" t="b">
      <v>1</v>
    </oc>
    <nc r="BE33" t="b">
      <v>0</v>
    </nc>
  </rcc>
  <rcc rId="46" sId="1">
    <oc r="BE32" t="b">
      <v>1</v>
    </oc>
    <nc r="BE32" t="b">
      <v>0</v>
    </nc>
  </rcc>
  <rcc rId="47" sId="1">
    <oc r="BE31" t="b">
      <v>1</v>
    </oc>
    <nc r="BE31" t="b">
      <v>0</v>
    </nc>
  </rcc>
  <rcc rId="48" sId="1">
    <oc r="BE30" t="b">
      <v>1</v>
    </oc>
    <nc r="BE30" t="b">
      <v>0</v>
    </nc>
  </rcc>
  <rcc rId="49" sId="1">
    <oc r="BE29" t="b">
      <v>1</v>
    </oc>
    <nc r="BE29" t="b">
      <v>0</v>
    </nc>
  </rcc>
  <rcc rId="50" sId="1">
    <oc r="BE28" t="b">
      <v>1</v>
    </oc>
    <nc r="BE28" t="b">
      <v>0</v>
    </nc>
  </rcc>
  <rcc rId="51" sId="1">
    <oc r="BE27" t="b">
      <v>1</v>
    </oc>
    <nc r="BE27" t="b">
      <v>0</v>
    </nc>
  </rcc>
  <rcc rId="52" sId="1">
    <oc r="BE26" t="b">
      <v>1</v>
    </oc>
    <nc r="BE26" t="b">
      <v>0</v>
    </nc>
  </rcc>
  <rcc rId="53" sId="1">
    <oc r="BF25" t="b">
      <v>1</v>
    </oc>
    <nc r="BF25" t="b">
      <v>0</v>
    </nc>
  </rcc>
  <rcc rId="54" sId="1">
    <oc r="BF24" t="b">
      <v>1</v>
    </oc>
    <nc r="BF24" t="b">
      <v>0</v>
    </nc>
  </rcc>
  <rcc rId="55" sId="1">
    <oc r="BK21" t="b">
      <v>1</v>
    </oc>
    <nc r="BK21" t="b">
      <v>0</v>
    </nc>
  </rcc>
  <rcc rId="56" sId="1">
    <oc r="BK20" t="b">
      <v>1</v>
    </oc>
    <nc r="BK20" t="b">
      <v>0</v>
    </nc>
  </rcc>
  <rcc rId="57" sId="1">
    <oc r="BK19" t="b">
      <v>1</v>
    </oc>
    <nc r="BK19" t="b">
      <v>0</v>
    </nc>
  </rcc>
  <rcc rId="58" sId="1">
    <oc r="BK18" t="b">
      <v>1</v>
    </oc>
    <nc r="BK18" t="b">
      <v>0</v>
    </nc>
  </rcc>
  <rcc rId="59" sId="1">
    <oc r="BK17" t="b">
      <v>1</v>
    </oc>
    <nc r="BK17" t="b">
      <v>0</v>
    </nc>
  </rcc>
  <rcc rId="60" sId="1">
    <oc r="BK16" t="b">
      <v>1</v>
    </oc>
    <nc r="BK16" t="b">
      <v>0</v>
    </nc>
  </rcc>
  <rcc rId="61" sId="1">
    <oc r="BK15" t="b">
      <v>1</v>
    </oc>
    <nc r="BK15" t="b">
      <v>0</v>
    </nc>
  </rcc>
  <rcc rId="62" sId="1">
    <oc r="BE15" t="b">
      <v>0</v>
    </oc>
    <nc r="BE15" t="b">
      <v>1</v>
    </nc>
  </rcc>
  <rcc rId="63" sId="1">
    <oc r="C15">
      <v>3</v>
    </oc>
    <nc r="C15">
      <v>6</v>
    </nc>
  </rcc>
  <rcc rId="64" sId="1">
    <oc r="C17">
      <v>9</v>
    </oc>
    <nc r="C17">
      <v>7</v>
    </nc>
  </rcc>
  <rcc rId="65" sId="1">
    <oc r="C18">
      <v>9</v>
    </oc>
    <nc r="C18">
      <v>6</v>
    </nc>
  </rcc>
  <rcc rId="66" sId="1">
    <oc r="C19">
      <v>6</v>
    </oc>
    <nc r="C19">
      <v>8</v>
    </nc>
  </rcc>
  <rcc rId="67" sId="1">
    <oc r="C20">
      <v>9</v>
    </oc>
    <nc r="C20">
      <v>13</v>
    </nc>
  </rcc>
  <rcc rId="68" sId="1">
    <oc r="C21">
      <v>9</v>
    </oc>
    <nc r="C21">
      <v>19</v>
    </nc>
  </rcc>
  <rcc rId="69" sId="1">
    <oc r="C22">
      <v>15</v>
    </oc>
    <nc r="C22">
      <v>45</v>
    </nc>
  </rcc>
  <rcc rId="70" sId="1">
    <oc r="BE16" t="b">
      <v>0</v>
    </oc>
    <nc r="BE16" t="b">
      <v>1</v>
    </nc>
  </rcc>
  <rcc rId="71" sId="1">
    <oc r="BE17" t="b">
      <v>0</v>
    </oc>
    <nc r="BE17" t="b">
      <v>1</v>
    </nc>
  </rcc>
  <rcc rId="72" sId="1">
    <oc r="BE18" t="b">
      <v>0</v>
    </oc>
    <nc r="BE18" t="b">
      <v>1</v>
    </nc>
  </rcc>
  <rcc rId="73" sId="1">
    <oc r="BE19" t="b">
      <v>0</v>
    </oc>
    <nc r="BE19" t="b">
      <v>1</v>
    </nc>
  </rcc>
  <rcc rId="74" sId="1">
    <oc r="BE20" t="b">
      <v>0</v>
    </oc>
    <nc r="BE20" t="b">
      <v>1</v>
    </nc>
  </rcc>
  <rcc rId="75" sId="1">
    <oc r="BE21" t="b">
      <v>0</v>
    </oc>
    <nc r="BE21" t="b">
      <v>1</v>
    </nc>
  </rcc>
  <rcc rId="76" sId="1">
    <oc r="C23">
      <v>18</v>
    </oc>
    <nc r="C23">
      <v>45</v>
    </nc>
  </rcc>
  <rcc rId="77" sId="1" numFmtId="4">
    <oc r="O5">
      <v>10</v>
    </oc>
    <nc r="O5">
      <v>8</v>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170000"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3175" cap="flat" cmpd="sng" algn="ctr">
          <a:solidFill>
            <a:srgbClr xmlns:mc="http://schemas.openxmlformats.org/markup-compatibility/2006" xmlns:a14="http://schemas.microsoft.com/office/drawing/2010/main" val="170000" mc:Ignorable="a14" a14:legacySpreadsheetColorIndex="23"/>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02.xml"/><Relationship Id="rId299" Type="http://schemas.openxmlformats.org/officeDocument/2006/relationships/ctrlProp" Target="../ctrlProps/ctrlProp284.xml"/><Relationship Id="rId21" Type="http://schemas.openxmlformats.org/officeDocument/2006/relationships/ctrlProp" Target="../ctrlProps/ctrlProp6.xml"/><Relationship Id="rId63" Type="http://schemas.openxmlformats.org/officeDocument/2006/relationships/ctrlProp" Target="../ctrlProps/ctrlProp48.xml"/><Relationship Id="rId159" Type="http://schemas.openxmlformats.org/officeDocument/2006/relationships/ctrlProp" Target="../ctrlProps/ctrlProp144.xml"/><Relationship Id="rId324" Type="http://schemas.openxmlformats.org/officeDocument/2006/relationships/ctrlProp" Target="../ctrlProps/ctrlProp309.xml"/><Relationship Id="rId366" Type="http://schemas.openxmlformats.org/officeDocument/2006/relationships/ctrlProp" Target="../ctrlProps/ctrlProp351.xml"/><Relationship Id="rId170" Type="http://schemas.openxmlformats.org/officeDocument/2006/relationships/ctrlProp" Target="../ctrlProps/ctrlProp155.xml"/><Relationship Id="rId226" Type="http://schemas.openxmlformats.org/officeDocument/2006/relationships/ctrlProp" Target="../ctrlProps/ctrlProp211.xml"/><Relationship Id="rId268" Type="http://schemas.openxmlformats.org/officeDocument/2006/relationships/ctrlProp" Target="../ctrlProps/ctrlProp253.xml"/><Relationship Id="rId32" Type="http://schemas.openxmlformats.org/officeDocument/2006/relationships/ctrlProp" Target="../ctrlProps/ctrlProp17.xml"/><Relationship Id="rId74" Type="http://schemas.openxmlformats.org/officeDocument/2006/relationships/ctrlProp" Target="../ctrlProps/ctrlProp59.xml"/><Relationship Id="rId128" Type="http://schemas.openxmlformats.org/officeDocument/2006/relationships/ctrlProp" Target="../ctrlProps/ctrlProp113.xml"/><Relationship Id="rId335" Type="http://schemas.openxmlformats.org/officeDocument/2006/relationships/ctrlProp" Target="../ctrlProps/ctrlProp320.xml"/><Relationship Id="rId377" Type="http://schemas.openxmlformats.org/officeDocument/2006/relationships/ctrlProp" Target="../ctrlProps/ctrlProp362.xml"/><Relationship Id="rId5" Type="http://schemas.openxmlformats.org/officeDocument/2006/relationships/printerSettings" Target="../printerSettings/printerSettings5.bin"/><Relationship Id="rId181" Type="http://schemas.openxmlformats.org/officeDocument/2006/relationships/ctrlProp" Target="../ctrlProps/ctrlProp166.xml"/><Relationship Id="rId237" Type="http://schemas.openxmlformats.org/officeDocument/2006/relationships/ctrlProp" Target="../ctrlProps/ctrlProp222.xml"/><Relationship Id="rId402" Type="http://schemas.openxmlformats.org/officeDocument/2006/relationships/ctrlProp" Target="../ctrlProps/ctrlProp387.xml"/><Relationship Id="rId279" Type="http://schemas.openxmlformats.org/officeDocument/2006/relationships/ctrlProp" Target="../ctrlProps/ctrlProp264.xml"/><Relationship Id="rId43" Type="http://schemas.openxmlformats.org/officeDocument/2006/relationships/ctrlProp" Target="../ctrlProps/ctrlProp28.xml"/><Relationship Id="rId139" Type="http://schemas.openxmlformats.org/officeDocument/2006/relationships/ctrlProp" Target="../ctrlProps/ctrlProp124.xml"/><Relationship Id="rId290" Type="http://schemas.openxmlformats.org/officeDocument/2006/relationships/ctrlProp" Target="../ctrlProps/ctrlProp275.xml"/><Relationship Id="rId304" Type="http://schemas.openxmlformats.org/officeDocument/2006/relationships/ctrlProp" Target="../ctrlProps/ctrlProp289.xml"/><Relationship Id="rId346" Type="http://schemas.openxmlformats.org/officeDocument/2006/relationships/ctrlProp" Target="../ctrlProps/ctrlProp331.xml"/><Relationship Id="rId388" Type="http://schemas.openxmlformats.org/officeDocument/2006/relationships/ctrlProp" Target="../ctrlProps/ctrlProp373.xml"/><Relationship Id="rId85" Type="http://schemas.openxmlformats.org/officeDocument/2006/relationships/ctrlProp" Target="../ctrlProps/ctrlProp70.xml"/><Relationship Id="rId150" Type="http://schemas.openxmlformats.org/officeDocument/2006/relationships/ctrlProp" Target="../ctrlProps/ctrlProp135.xml"/><Relationship Id="rId192" Type="http://schemas.openxmlformats.org/officeDocument/2006/relationships/ctrlProp" Target="../ctrlProps/ctrlProp177.xml"/><Relationship Id="rId206" Type="http://schemas.openxmlformats.org/officeDocument/2006/relationships/ctrlProp" Target="../ctrlProps/ctrlProp191.xml"/><Relationship Id="rId413" Type="http://schemas.openxmlformats.org/officeDocument/2006/relationships/ctrlProp" Target="../ctrlProps/ctrlProp398.xml"/><Relationship Id="rId248" Type="http://schemas.openxmlformats.org/officeDocument/2006/relationships/ctrlProp" Target="../ctrlProps/ctrlProp233.xml"/><Relationship Id="rId12" Type="http://schemas.openxmlformats.org/officeDocument/2006/relationships/hyperlink" Target="http://www.sitengenharia.com.br/" TargetMode="External"/><Relationship Id="rId108" Type="http://schemas.openxmlformats.org/officeDocument/2006/relationships/ctrlProp" Target="../ctrlProps/ctrlProp93.xml"/><Relationship Id="rId315" Type="http://schemas.openxmlformats.org/officeDocument/2006/relationships/ctrlProp" Target="../ctrlProps/ctrlProp300.xml"/><Relationship Id="rId357" Type="http://schemas.openxmlformats.org/officeDocument/2006/relationships/ctrlProp" Target="../ctrlProps/ctrlProp342.xml"/><Relationship Id="rId54" Type="http://schemas.openxmlformats.org/officeDocument/2006/relationships/ctrlProp" Target="../ctrlProps/ctrlProp39.xml"/><Relationship Id="rId96" Type="http://schemas.openxmlformats.org/officeDocument/2006/relationships/ctrlProp" Target="../ctrlProps/ctrlProp81.xml"/><Relationship Id="rId161" Type="http://schemas.openxmlformats.org/officeDocument/2006/relationships/ctrlProp" Target="../ctrlProps/ctrlProp146.xml"/><Relationship Id="rId217" Type="http://schemas.openxmlformats.org/officeDocument/2006/relationships/ctrlProp" Target="../ctrlProps/ctrlProp202.xml"/><Relationship Id="rId399" Type="http://schemas.openxmlformats.org/officeDocument/2006/relationships/ctrlProp" Target="../ctrlProps/ctrlProp384.xml"/><Relationship Id="rId259" Type="http://schemas.openxmlformats.org/officeDocument/2006/relationships/ctrlProp" Target="../ctrlProps/ctrlProp244.xml"/><Relationship Id="rId23" Type="http://schemas.openxmlformats.org/officeDocument/2006/relationships/ctrlProp" Target="../ctrlProps/ctrlProp8.xml"/><Relationship Id="rId119" Type="http://schemas.openxmlformats.org/officeDocument/2006/relationships/ctrlProp" Target="../ctrlProps/ctrlProp104.xml"/><Relationship Id="rId270" Type="http://schemas.openxmlformats.org/officeDocument/2006/relationships/ctrlProp" Target="../ctrlProps/ctrlProp255.xml"/><Relationship Id="rId326" Type="http://schemas.openxmlformats.org/officeDocument/2006/relationships/ctrlProp" Target="../ctrlProps/ctrlProp311.xml"/><Relationship Id="rId65" Type="http://schemas.openxmlformats.org/officeDocument/2006/relationships/ctrlProp" Target="../ctrlProps/ctrlProp50.xml"/><Relationship Id="rId130" Type="http://schemas.openxmlformats.org/officeDocument/2006/relationships/ctrlProp" Target="../ctrlProps/ctrlProp115.xml"/><Relationship Id="rId368" Type="http://schemas.openxmlformats.org/officeDocument/2006/relationships/ctrlProp" Target="../ctrlProps/ctrlProp353.xml"/><Relationship Id="rId172" Type="http://schemas.openxmlformats.org/officeDocument/2006/relationships/ctrlProp" Target="../ctrlProps/ctrlProp157.xml"/><Relationship Id="rId228" Type="http://schemas.openxmlformats.org/officeDocument/2006/relationships/ctrlProp" Target="../ctrlProps/ctrlProp213.xml"/><Relationship Id="rId281" Type="http://schemas.openxmlformats.org/officeDocument/2006/relationships/ctrlProp" Target="../ctrlProps/ctrlProp266.xml"/><Relationship Id="rId337" Type="http://schemas.openxmlformats.org/officeDocument/2006/relationships/ctrlProp" Target="../ctrlProps/ctrlProp322.xml"/><Relationship Id="rId34" Type="http://schemas.openxmlformats.org/officeDocument/2006/relationships/ctrlProp" Target="../ctrlProps/ctrlProp19.xml"/><Relationship Id="rId76" Type="http://schemas.openxmlformats.org/officeDocument/2006/relationships/ctrlProp" Target="../ctrlProps/ctrlProp61.xml"/><Relationship Id="rId141" Type="http://schemas.openxmlformats.org/officeDocument/2006/relationships/ctrlProp" Target="../ctrlProps/ctrlProp126.xml"/><Relationship Id="rId379" Type="http://schemas.openxmlformats.org/officeDocument/2006/relationships/ctrlProp" Target="../ctrlProps/ctrlProp364.xml"/><Relationship Id="rId7" Type="http://schemas.openxmlformats.org/officeDocument/2006/relationships/printerSettings" Target="../printerSettings/printerSettings7.bin"/><Relationship Id="rId183" Type="http://schemas.openxmlformats.org/officeDocument/2006/relationships/ctrlProp" Target="../ctrlProps/ctrlProp168.xml"/><Relationship Id="rId239" Type="http://schemas.openxmlformats.org/officeDocument/2006/relationships/ctrlProp" Target="../ctrlProps/ctrlProp224.xml"/><Relationship Id="rId390" Type="http://schemas.openxmlformats.org/officeDocument/2006/relationships/ctrlProp" Target="../ctrlProps/ctrlProp375.xml"/><Relationship Id="rId404" Type="http://schemas.openxmlformats.org/officeDocument/2006/relationships/ctrlProp" Target="../ctrlProps/ctrlProp389.xml"/><Relationship Id="rId250" Type="http://schemas.openxmlformats.org/officeDocument/2006/relationships/ctrlProp" Target="../ctrlProps/ctrlProp235.xml"/><Relationship Id="rId292" Type="http://schemas.openxmlformats.org/officeDocument/2006/relationships/ctrlProp" Target="../ctrlProps/ctrlProp277.xml"/><Relationship Id="rId306" Type="http://schemas.openxmlformats.org/officeDocument/2006/relationships/ctrlProp" Target="../ctrlProps/ctrlProp291.xml"/><Relationship Id="rId45" Type="http://schemas.openxmlformats.org/officeDocument/2006/relationships/ctrlProp" Target="../ctrlProps/ctrlProp30.xml"/><Relationship Id="rId87" Type="http://schemas.openxmlformats.org/officeDocument/2006/relationships/ctrlProp" Target="../ctrlProps/ctrlProp72.xml"/><Relationship Id="rId110" Type="http://schemas.openxmlformats.org/officeDocument/2006/relationships/ctrlProp" Target="../ctrlProps/ctrlProp95.xml"/><Relationship Id="rId348" Type="http://schemas.openxmlformats.org/officeDocument/2006/relationships/ctrlProp" Target="../ctrlProps/ctrlProp333.xml"/><Relationship Id="rId152" Type="http://schemas.openxmlformats.org/officeDocument/2006/relationships/ctrlProp" Target="../ctrlProps/ctrlProp137.xml"/><Relationship Id="rId194" Type="http://schemas.openxmlformats.org/officeDocument/2006/relationships/ctrlProp" Target="../ctrlProps/ctrlProp179.xml"/><Relationship Id="rId208" Type="http://schemas.openxmlformats.org/officeDocument/2006/relationships/ctrlProp" Target="../ctrlProps/ctrlProp193.xml"/><Relationship Id="rId261" Type="http://schemas.openxmlformats.org/officeDocument/2006/relationships/ctrlProp" Target="../ctrlProps/ctrlProp246.xml"/><Relationship Id="rId14" Type="http://schemas.openxmlformats.org/officeDocument/2006/relationships/drawing" Target="../drawings/drawing1.xml"/><Relationship Id="rId56" Type="http://schemas.openxmlformats.org/officeDocument/2006/relationships/ctrlProp" Target="../ctrlProps/ctrlProp41.xml"/><Relationship Id="rId317" Type="http://schemas.openxmlformats.org/officeDocument/2006/relationships/ctrlProp" Target="../ctrlProps/ctrlProp302.xml"/><Relationship Id="rId359" Type="http://schemas.openxmlformats.org/officeDocument/2006/relationships/ctrlProp" Target="../ctrlProps/ctrlProp344.xml"/><Relationship Id="rId98" Type="http://schemas.openxmlformats.org/officeDocument/2006/relationships/ctrlProp" Target="../ctrlProps/ctrlProp83.xml"/><Relationship Id="rId121" Type="http://schemas.openxmlformats.org/officeDocument/2006/relationships/ctrlProp" Target="../ctrlProps/ctrlProp106.xml"/><Relationship Id="rId163" Type="http://schemas.openxmlformats.org/officeDocument/2006/relationships/ctrlProp" Target="../ctrlProps/ctrlProp148.xml"/><Relationship Id="rId219" Type="http://schemas.openxmlformats.org/officeDocument/2006/relationships/ctrlProp" Target="../ctrlProps/ctrlProp204.xml"/><Relationship Id="rId370" Type="http://schemas.openxmlformats.org/officeDocument/2006/relationships/ctrlProp" Target="../ctrlProps/ctrlProp355.xml"/><Relationship Id="rId230" Type="http://schemas.openxmlformats.org/officeDocument/2006/relationships/ctrlProp" Target="../ctrlProps/ctrlProp215.xml"/><Relationship Id="rId25" Type="http://schemas.openxmlformats.org/officeDocument/2006/relationships/ctrlProp" Target="../ctrlProps/ctrlProp10.xml"/><Relationship Id="rId67" Type="http://schemas.openxmlformats.org/officeDocument/2006/relationships/ctrlProp" Target="../ctrlProps/ctrlProp52.xml"/><Relationship Id="rId272" Type="http://schemas.openxmlformats.org/officeDocument/2006/relationships/ctrlProp" Target="../ctrlProps/ctrlProp257.xml"/><Relationship Id="rId328" Type="http://schemas.openxmlformats.org/officeDocument/2006/relationships/ctrlProp" Target="../ctrlProps/ctrlProp313.xml"/><Relationship Id="rId132" Type="http://schemas.openxmlformats.org/officeDocument/2006/relationships/ctrlProp" Target="../ctrlProps/ctrlProp117.xml"/><Relationship Id="rId174" Type="http://schemas.openxmlformats.org/officeDocument/2006/relationships/ctrlProp" Target="../ctrlProps/ctrlProp159.xml"/><Relationship Id="rId381" Type="http://schemas.openxmlformats.org/officeDocument/2006/relationships/ctrlProp" Target="../ctrlProps/ctrlProp366.xml"/><Relationship Id="rId241" Type="http://schemas.openxmlformats.org/officeDocument/2006/relationships/ctrlProp" Target="../ctrlProps/ctrlProp226.xml"/><Relationship Id="rId36" Type="http://schemas.openxmlformats.org/officeDocument/2006/relationships/ctrlProp" Target="../ctrlProps/ctrlProp21.xml"/><Relationship Id="rId283" Type="http://schemas.openxmlformats.org/officeDocument/2006/relationships/ctrlProp" Target="../ctrlProps/ctrlProp268.xml"/><Relationship Id="rId339" Type="http://schemas.openxmlformats.org/officeDocument/2006/relationships/ctrlProp" Target="../ctrlProps/ctrlProp324.xml"/><Relationship Id="rId78" Type="http://schemas.openxmlformats.org/officeDocument/2006/relationships/ctrlProp" Target="../ctrlProps/ctrlProp63.xml"/><Relationship Id="rId101" Type="http://schemas.openxmlformats.org/officeDocument/2006/relationships/ctrlProp" Target="../ctrlProps/ctrlProp86.xml"/><Relationship Id="rId143" Type="http://schemas.openxmlformats.org/officeDocument/2006/relationships/ctrlProp" Target="../ctrlProps/ctrlProp128.xml"/><Relationship Id="rId185" Type="http://schemas.openxmlformats.org/officeDocument/2006/relationships/ctrlProp" Target="../ctrlProps/ctrlProp170.xml"/><Relationship Id="rId350" Type="http://schemas.openxmlformats.org/officeDocument/2006/relationships/ctrlProp" Target="../ctrlProps/ctrlProp335.xml"/><Relationship Id="rId406" Type="http://schemas.openxmlformats.org/officeDocument/2006/relationships/ctrlProp" Target="../ctrlProps/ctrlProp391.xml"/><Relationship Id="rId9" Type="http://schemas.openxmlformats.org/officeDocument/2006/relationships/printerSettings" Target="../printerSettings/printerSettings9.bin"/><Relationship Id="rId210" Type="http://schemas.openxmlformats.org/officeDocument/2006/relationships/ctrlProp" Target="../ctrlProps/ctrlProp195.xml"/><Relationship Id="rId392" Type="http://schemas.openxmlformats.org/officeDocument/2006/relationships/ctrlProp" Target="../ctrlProps/ctrlProp377.xml"/><Relationship Id="rId252" Type="http://schemas.openxmlformats.org/officeDocument/2006/relationships/ctrlProp" Target="../ctrlProps/ctrlProp237.xml"/><Relationship Id="rId294" Type="http://schemas.openxmlformats.org/officeDocument/2006/relationships/ctrlProp" Target="../ctrlProps/ctrlProp279.xml"/><Relationship Id="rId308" Type="http://schemas.openxmlformats.org/officeDocument/2006/relationships/ctrlProp" Target="../ctrlProps/ctrlProp293.xml"/><Relationship Id="rId47" Type="http://schemas.openxmlformats.org/officeDocument/2006/relationships/ctrlProp" Target="../ctrlProps/ctrlProp32.xml"/><Relationship Id="rId89" Type="http://schemas.openxmlformats.org/officeDocument/2006/relationships/ctrlProp" Target="../ctrlProps/ctrlProp74.xml"/><Relationship Id="rId112" Type="http://schemas.openxmlformats.org/officeDocument/2006/relationships/ctrlProp" Target="../ctrlProps/ctrlProp97.xml"/><Relationship Id="rId154" Type="http://schemas.openxmlformats.org/officeDocument/2006/relationships/ctrlProp" Target="../ctrlProps/ctrlProp139.xml"/><Relationship Id="rId361" Type="http://schemas.openxmlformats.org/officeDocument/2006/relationships/ctrlProp" Target="../ctrlProps/ctrlProp346.xml"/><Relationship Id="rId196" Type="http://schemas.openxmlformats.org/officeDocument/2006/relationships/ctrlProp" Target="../ctrlProps/ctrlProp181.xml"/><Relationship Id="rId16" Type="http://schemas.openxmlformats.org/officeDocument/2006/relationships/ctrlProp" Target="../ctrlProps/ctrlProp1.xml"/><Relationship Id="rId221" Type="http://schemas.openxmlformats.org/officeDocument/2006/relationships/ctrlProp" Target="../ctrlProps/ctrlProp206.xml"/><Relationship Id="rId263" Type="http://schemas.openxmlformats.org/officeDocument/2006/relationships/ctrlProp" Target="../ctrlProps/ctrlProp248.xml"/><Relationship Id="rId319" Type="http://schemas.openxmlformats.org/officeDocument/2006/relationships/ctrlProp" Target="../ctrlProps/ctrlProp304.xml"/><Relationship Id="rId58" Type="http://schemas.openxmlformats.org/officeDocument/2006/relationships/ctrlProp" Target="../ctrlProps/ctrlProp43.xml"/><Relationship Id="rId123" Type="http://schemas.openxmlformats.org/officeDocument/2006/relationships/ctrlProp" Target="../ctrlProps/ctrlProp108.xml"/><Relationship Id="rId330" Type="http://schemas.openxmlformats.org/officeDocument/2006/relationships/ctrlProp" Target="../ctrlProps/ctrlProp315.xml"/><Relationship Id="rId165" Type="http://schemas.openxmlformats.org/officeDocument/2006/relationships/ctrlProp" Target="../ctrlProps/ctrlProp150.xml"/><Relationship Id="rId372" Type="http://schemas.openxmlformats.org/officeDocument/2006/relationships/ctrlProp" Target="../ctrlProps/ctrlProp357.xml"/><Relationship Id="rId232" Type="http://schemas.openxmlformats.org/officeDocument/2006/relationships/ctrlProp" Target="../ctrlProps/ctrlProp217.xml"/><Relationship Id="rId274" Type="http://schemas.openxmlformats.org/officeDocument/2006/relationships/ctrlProp" Target="../ctrlProps/ctrlProp259.xml"/><Relationship Id="rId27" Type="http://schemas.openxmlformats.org/officeDocument/2006/relationships/ctrlProp" Target="../ctrlProps/ctrlProp12.xml"/><Relationship Id="rId69" Type="http://schemas.openxmlformats.org/officeDocument/2006/relationships/ctrlProp" Target="../ctrlProps/ctrlProp54.xml"/><Relationship Id="rId134" Type="http://schemas.openxmlformats.org/officeDocument/2006/relationships/ctrlProp" Target="../ctrlProps/ctrlProp119.xml"/><Relationship Id="rId80" Type="http://schemas.openxmlformats.org/officeDocument/2006/relationships/ctrlProp" Target="../ctrlProps/ctrlProp65.xml"/><Relationship Id="rId155" Type="http://schemas.openxmlformats.org/officeDocument/2006/relationships/ctrlProp" Target="../ctrlProps/ctrlProp140.xml"/><Relationship Id="rId176" Type="http://schemas.openxmlformats.org/officeDocument/2006/relationships/ctrlProp" Target="../ctrlProps/ctrlProp161.xml"/><Relationship Id="rId197" Type="http://schemas.openxmlformats.org/officeDocument/2006/relationships/ctrlProp" Target="../ctrlProps/ctrlProp182.xml"/><Relationship Id="rId341" Type="http://schemas.openxmlformats.org/officeDocument/2006/relationships/ctrlProp" Target="../ctrlProps/ctrlProp326.xml"/><Relationship Id="rId362" Type="http://schemas.openxmlformats.org/officeDocument/2006/relationships/ctrlProp" Target="../ctrlProps/ctrlProp347.xml"/><Relationship Id="rId383" Type="http://schemas.openxmlformats.org/officeDocument/2006/relationships/ctrlProp" Target="../ctrlProps/ctrlProp368.xml"/><Relationship Id="rId201" Type="http://schemas.openxmlformats.org/officeDocument/2006/relationships/ctrlProp" Target="../ctrlProps/ctrlProp186.xml"/><Relationship Id="rId222" Type="http://schemas.openxmlformats.org/officeDocument/2006/relationships/ctrlProp" Target="../ctrlProps/ctrlProp207.xml"/><Relationship Id="rId243" Type="http://schemas.openxmlformats.org/officeDocument/2006/relationships/ctrlProp" Target="../ctrlProps/ctrlProp228.xml"/><Relationship Id="rId264" Type="http://schemas.openxmlformats.org/officeDocument/2006/relationships/ctrlProp" Target="../ctrlProps/ctrlProp249.xml"/><Relationship Id="rId285" Type="http://schemas.openxmlformats.org/officeDocument/2006/relationships/ctrlProp" Target="../ctrlProps/ctrlProp270.xml"/><Relationship Id="rId17" Type="http://schemas.openxmlformats.org/officeDocument/2006/relationships/ctrlProp" Target="../ctrlProps/ctrlProp2.xml"/><Relationship Id="rId38" Type="http://schemas.openxmlformats.org/officeDocument/2006/relationships/ctrlProp" Target="../ctrlProps/ctrlProp23.xml"/><Relationship Id="rId59" Type="http://schemas.openxmlformats.org/officeDocument/2006/relationships/ctrlProp" Target="../ctrlProps/ctrlProp44.xml"/><Relationship Id="rId103" Type="http://schemas.openxmlformats.org/officeDocument/2006/relationships/ctrlProp" Target="../ctrlProps/ctrlProp88.xml"/><Relationship Id="rId124" Type="http://schemas.openxmlformats.org/officeDocument/2006/relationships/ctrlProp" Target="../ctrlProps/ctrlProp109.xml"/><Relationship Id="rId310" Type="http://schemas.openxmlformats.org/officeDocument/2006/relationships/ctrlProp" Target="../ctrlProps/ctrlProp295.xml"/><Relationship Id="rId70" Type="http://schemas.openxmlformats.org/officeDocument/2006/relationships/ctrlProp" Target="../ctrlProps/ctrlProp55.xml"/><Relationship Id="rId91" Type="http://schemas.openxmlformats.org/officeDocument/2006/relationships/ctrlProp" Target="../ctrlProps/ctrlProp76.xml"/><Relationship Id="rId145" Type="http://schemas.openxmlformats.org/officeDocument/2006/relationships/ctrlProp" Target="../ctrlProps/ctrlProp130.xml"/><Relationship Id="rId166" Type="http://schemas.openxmlformats.org/officeDocument/2006/relationships/ctrlProp" Target="../ctrlProps/ctrlProp151.xml"/><Relationship Id="rId187" Type="http://schemas.openxmlformats.org/officeDocument/2006/relationships/ctrlProp" Target="../ctrlProps/ctrlProp172.xml"/><Relationship Id="rId331" Type="http://schemas.openxmlformats.org/officeDocument/2006/relationships/ctrlProp" Target="../ctrlProps/ctrlProp316.xml"/><Relationship Id="rId352" Type="http://schemas.openxmlformats.org/officeDocument/2006/relationships/ctrlProp" Target="../ctrlProps/ctrlProp337.xml"/><Relationship Id="rId373" Type="http://schemas.openxmlformats.org/officeDocument/2006/relationships/ctrlProp" Target="../ctrlProps/ctrlProp358.xml"/><Relationship Id="rId394" Type="http://schemas.openxmlformats.org/officeDocument/2006/relationships/ctrlProp" Target="../ctrlProps/ctrlProp379.xml"/><Relationship Id="rId408" Type="http://schemas.openxmlformats.org/officeDocument/2006/relationships/ctrlProp" Target="../ctrlProps/ctrlProp393.xml"/><Relationship Id="rId1" Type="http://schemas.openxmlformats.org/officeDocument/2006/relationships/printerSettings" Target="../printerSettings/printerSettings1.bin"/><Relationship Id="rId212" Type="http://schemas.openxmlformats.org/officeDocument/2006/relationships/ctrlProp" Target="../ctrlProps/ctrlProp197.xml"/><Relationship Id="rId233" Type="http://schemas.openxmlformats.org/officeDocument/2006/relationships/ctrlProp" Target="../ctrlProps/ctrlProp218.xml"/><Relationship Id="rId254" Type="http://schemas.openxmlformats.org/officeDocument/2006/relationships/ctrlProp" Target="../ctrlProps/ctrlProp239.xml"/><Relationship Id="rId28" Type="http://schemas.openxmlformats.org/officeDocument/2006/relationships/ctrlProp" Target="../ctrlProps/ctrlProp13.xml"/><Relationship Id="rId49" Type="http://schemas.openxmlformats.org/officeDocument/2006/relationships/ctrlProp" Target="../ctrlProps/ctrlProp34.xml"/><Relationship Id="rId114" Type="http://schemas.openxmlformats.org/officeDocument/2006/relationships/ctrlProp" Target="../ctrlProps/ctrlProp99.xml"/><Relationship Id="rId275" Type="http://schemas.openxmlformats.org/officeDocument/2006/relationships/ctrlProp" Target="../ctrlProps/ctrlProp260.xml"/><Relationship Id="rId296" Type="http://schemas.openxmlformats.org/officeDocument/2006/relationships/ctrlProp" Target="../ctrlProps/ctrlProp281.xml"/><Relationship Id="rId300" Type="http://schemas.openxmlformats.org/officeDocument/2006/relationships/ctrlProp" Target="../ctrlProps/ctrlProp285.xml"/><Relationship Id="rId60" Type="http://schemas.openxmlformats.org/officeDocument/2006/relationships/ctrlProp" Target="../ctrlProps/ctrlProp45.xml"/><Relationship Id="rId81" Type="http://schemas.openxmlformats.org/officeDocument/2006/relationships/ctrlProp" Target="../ctrlProps/ctrlProp66.xml"/><Relationship Id="rId135" Type="http://schemas.openxmlformats.org/officeDocument/2006/relationships/ctrlProp" Target="../ctrlProps/ctrlProp120.xml"/><Relationship Id="rId156" Type="http://schemas.openxmlformats.org/officeDocument/2006/relationships/ctrlProp" Target="../ctrlProps/ctrlProp141.xml"/><Relationship Id="rId177" Type="http://schemas.openxmlformats.org/officeDocument/2006/relationships/ctrlProp" Target="../ctrlProps/ctrlProp162.xml"/><Relationship Id="rId198" Type="http://schemas.openxmlformats.org/officeDocument/2006/relationships/ctrlProp" Target="../ctrlProps/ctrlProp183.xml"/><Relationship Id="rId321" Type="http://schemas.openxmlformats.org/officeDocument/2006/relationships/ctrlProp" Target="../ctrlProps/ctrlProp306.xml"/><Relationship Id="rId342" Type="http://schemas.openxmlformats.org/officeDocument/2006/relationships/ctrlProp" Target="../ctrlProps/ctrlProp327.xml"/><Relationship Id="rId363" Type="http://schemas.openxmlformats.org/officeDocument/2006/relationships/ctrlProp" Target="../ctrlProps/ctrlProp348.xml"/><Relationship Id="rId384" Type="http://schemas.openxmlformats.org/officeDocument/2006/relationships/ctrlProp" Target="../ctrlProps/ctrlProp369.xml"/><Relationship Id="rId202" Type="http://schemas.openxmlformats.org/officeDocument/2006/relationships/ctrlProp" Target="../ctrlProps/ctrlProp187.xml"/><Relationship Id="rId223" Type="http://schemas.openxmlformats.org/officeDocument/2006/relationships/ctrlProp" Target="../ctrlProps/ctrlProp208.xml"/><Relationship Id="rId244" Type="http://schemas.openxmlformats.org/officeDocument/2006/relationships/ctrlProp" Target="../ctrlProps/ctrlProp229.xml"/><Relationship Id="rId18" Type="http://schemas.openxmlformats.org/officeDocument/2006/relationships/ctrlProp" Target="../ctrlProps/ctrlProp3.xml"/><Relationship Id="rId39" Type="http://schemas.openxmlformats.org/officeDocument/2006/relationships/ctrlProp" Target="../ctrlProps/ctrlProp24.xml"/><Relationship Id="rId265" Type="http://schemas.openxmlformats.org/officeDocument/2006/relationships/ctrlProp" Target="../ctrlProps/ctrlProp250.xml"/><Relationship Id="rId286" Type="http://schemas.openxmlformats.org/officeDocument/2006/relationships/ctrlProp" Target="../ctrlProps/ctrlProp271.xml"/><Relationship Id="rId50" Type="http://schemas.openxmlformats.org/officeDocument/2006/relationships/ctrlProp" Target="../ctrlProps/ctrlProp35.xml"/><Relationship Id="rId104" Type="http://schemas.openxmlformats.org/officeDocument/2006/relationships/ctrlProp" Target="../ctrlProps/ctrlProp89.xml"/><Relationship Id="rId125" Type="http://schemas.openxmlformats.org/officeDocument/2006/relationships/ctrlProp" Target="../ctrlProps/ctrlProp110.xml"/><Relationship Id="rId146" Type="http://schemas.openxmlformats.org/officeDocument/2006/relationships/ctrlProp" Target="../ctrlProps/ctrlProp131.xml"/><Relationship Id="rId167" Type="http://schemas.openxmlformats.org/officeDocument/2006/relationships/ctrlProp" Target="../ctrlProps/ctrlProp152.xml"/><Relationship Id="rId188" Type="http://schemas.openxmlformats.org/officeDocument/2006/relationships/ctrlProp" Target="../ctrlProps/ctrlProp173.xml"/><Relationship Id="rId311" Type="http://schemas.openxmlformats.org/officeDocument/2006/relationships/ctrlProp" Target="../ctrlProps/ctrlProp296.xml"/><Relationship Id="rId332" Type="http://schemas.openxmlformats.org/officeDocument/2006/relationships/ctrlProp" Target="../ctrlProps/ctrlProp317.xml"/><Relationship Id="rId353" Type="http://schemas.openxmlformats.org/officeDocument/2006/relationships/ctrlProp" Target="../ctrlProps/ctrlProp338.xml"/><Relationship Id="rId374" Type="http://schemas.openxmlformats.org/officeDocument/2006/relationships/ctrlProp" Target="../ctrlProps/ctrlProp359.xml"/><Relationship Id="rId395" Type="http://schemas.openxmlformats.org/officeDocument/2006/relationships/ctrlProp" Target="../ctrlProps/ctrlProp380.xml"/><Relationship Id="rId409" Type="http://schemas.openxmlformats.org/officeDocument/2006/relationships/ctrlProp" Target="../ctrlProps/ctrlProp394.xml"/><Relationship Id="rId71" Type="http://schemas.openxmlformats.org/officeDocument/2006/relationships/ctrlProp" Target="../ctrlProps/ctrlProp56.xml"/><Relationship Id="rId92" Type="http://schemas.openxmlformats.org/officeDocument/2006/relationships/ctrlProp" Target="../ctrlProps/ctrlProp77.xml"/><Relationship Id="rId213" Type="http://schemas.openxmlformats.org/officeDocument/2006/relationships/ctrlProp" Target="../ctrlProps/ctrlProp198.xml"/><Relationship Id="rId234" Type="http://schemas.openxmlformats.org/officeDocument/2006/relationships/ctrlProp" Target="../ctrlProps/ctrlProp219.xml"/><Relationship Id="rId2" Type="http://schemas.openxmlformats.org/officeDocument/2006/relationships/printerSettings" Target="../printerSettings/printerSettings2.bin"/><Relationship Id="rId29" Type="http://schemas.openxmlformats.org/officeDocument/2006/relationships/ctrlProp" Target="../ctrlProps/ctrlProp14.xml"/><Relationship Id="rId255" Type="http://schemas.openxmlformats.org/officeDocument/2006/relationships/ctrlProp" Target="../ctrlProps/ctrlProp240.xml"/><Relationship Id="rId276" Type="http://schemas.openxmlformats.org/officeDocument/2006/relationships/ctrlProp" Target="../ctrlProps/ctrlProp261.xml"/><Relationship Id="rId297" Type="http://schemas.openxmlformats.org/officeDocument/2006/relationships/ctrlProp" Target="../ctrlProps/ctrlProp282.xml"/><Relationship Id="rId40" Type="http://schemas.openxmlformats.org/officeDocument/2006/relationships/ctrlProp" Target="../ctrlProps/ctrlProp25.xml"/><Relationship Id="rId115" Type="http://schemas.openxmlformats.org/officeDocument/2006/relationships/ctrlProp" Target="../ctrlProps/ctrlProp100.xml"/><Relationship Id="rId136" Type="http://schemas.openxmlformats.org/officeDocument/2006/relationships/ctrlProp" Target="../ctrlProps/ctrlProp121.xml"/><Relationship Id="rId157" Type="http://schemas.openxmlformats.org/officeDocument/2006/relationships/ctrlProp" Target="../ctrlProps/ctrlProp142.xml"/><Relationship Id="rId178" Type="http://schemas.openxmlformats.org/officeDocument/2006/relationships/ctrlProp" Target="../ctrlProps/ctrlProp163.xml"/><Relationship Id="rId301" Type="http://schemas.openxmlformats.org/officeDocument/2006/relationships/ctrlProp" Target="../ctrlProps/ctrlProp286.xml"/><Relationship Id="rId322" Type="http://schemas.openxmlformats.org/officeDocument/2006/relationships/ctrlProp" Target="../ctrlProps/ctrlProp307.xml"/><Relationship Id="rId343" Type="http://schemas.openxmlformats.org/officeDocument/2006/relationships/ctrlProp" Target="../ctrlProps/ctrlProp328.xml"/><Relationship Id="rId364" Type="http://schemas.openxmlformats.org/officeDocument/2006/relationships/ctrlProp" Target="../ctrlProps/ctrlProp349.xml"/><Relationship Id="rId61" Type="http://schemas.openxmlformats.org/officeDocument/2006/relationships/ctrlProp" Target="../ctrlProps/ctrlProp46.xml"/><Relationship Id="rId82" Type="http://schemas.openxmlformats.org/officeDocument/2006/relationships/ctrlProp" Target="../ctrlProps/ctrlProp67.xml"/><Relationship Id="rId199" Type="http://schemas.openxmlformats.org/officeDocument/2006/relationships/ctrlProp" Target="../ctrlProps/ctrlProp184.xml"/><Relationship Id="rId203" Type="http://schemas.openxmlformats.org/officeDocument/2006/relationships/ctrlProp" Target="../ctrlProps/ctrlProp188.xml"/><Relationship Id="rId385" Type="http://schemas.openxmlformats.org/officeDocument/2006/relationships/ctrlProp" Target="../ctrlProps/ctrlProp370.xml"/><Relationship Id="rId19" Type="http://schemas.openxmlformats.org/officeDocument/2006/relationships/ctrlProp" Target="../ctrlProps/ctrlProp4.xml"/><Relationship Id="rId224" Type="http://schemas.openxmlformats.org/officeDocument/2006/relationships/ctrlProp" Target="../ctrlProps/ctrlProp209.xml"/><Relationship Id="rId245" Type="http://schemas.openxmlformats.org/officeDocument/2006/relationships/ctrlProp" Target="../ctrlProps/ctrlProp230.xml"/><Relationship Id="rId266" Type="http://schemas.openxmlformats.org/officeDocument/2006/relationships/ctrlProp" Target="../ctrlProps/ctrlProp251.xml"/><Relationship Id="rId287" Type="http://schemas.openxmlformats.org/officeDocument/2006/relationships/ctrlProp" Target="../ctrlProps/ctrlProp272.xml"/><Relationship Id="rId410" Type="http://schemas.openxmlformats.org/officeDocument/2006/relationships/ctrlProp" Target="../ctrlProps/ctrlProp395.xml"/><Relationship Id="rId30" Type="http://schemas.openxmlformats.org/officeDocument/2006/relationships/ctrlProp" Target="../ctrlProps/ctrlProp15.xml"/><Relationship Id="rId105" Type="http://schemas.openxmlformats.org/officeDocument/2006/relationships/ctrlProp" Target="../ctrlProps/ctrlProp90.xml"/><Relationship Id="rId126" Type="http://schemas.openxmlformats.org/officeDocument/2006/relationships/ctrlProp" Target="../ctrlProps/ctrlProp111.xml"/><Relationship Id="rId147" Type="http://schemas.openxmlformats.org/officeDocument/2006/relationships/ctrlProp" Target="../ctrlProps/ctrlProp132.xml"/><Relationship Id="rId168" Type="http://schemas.openxmlformats.org/officeDocument/2006/relationships/ctrlProp" Target="../ctrlProps/ctrlProp153.xml"/><Relationship Id="rId312" Type="http://schemas.openxmlformats.org/officeDocument/2006/relationships/ctrlProp" Target="../ctrlProps/ctrlProp297.xml"/><Relationship Id="rId333" Type="http://schemas.openxmlformats.org/officeDocument/2006/relationships/ctrlProp" Target="../ctrlProps/ctrlProp318.xml"/><Relationship Id="rId354" Type="http://schemas.openxmlformats.org/officeDocument/2006/relationships/ctrlProp" Target="../ctrlProps/ctrlProp339.xml"/><Relationship Id="rId51" Type="http://schemas.openxmlformats.org/officeDocument/2006/relationships/ctrlProp" Target="../ctrlProps/ctrlProp36.xml"/><Relationship Id="rId72" Type="http://schemas.openxmlformats.org/officeDocument/2006/relationships/ctrlProp" Target="../ctrlProps/ctrlProp57.xml"/><Relationship Id="rId93" Type="http://schemas.openxmlformats.org/officeDocument/2006/relationships/ctrlProp" Target="../ctrlProps/ctrlProp78.xml"/><Relationship Id="rId189" Type="http://schemas.openxmlformats.org/officeDocument/2006/relationships/ctrlProp" Target="../ctrlProps/ctrlProp174.xml"/><Relationship Id="rId375" Type="http://schemas.openxmlformats.org/officeDocument/2006/relationships/ctrlProp" Target="../ctrlProps/ctrlProp360.xml"/><Relationship Id="rId396" Type="http://schemas.openxmlformats.org/officeDocument/2006/relationships/ctrlProp" Target="../ctrlProps/ctrlProp381.xml"/><Relationship Id="rId3" Type="http://schemas.openxmlformats.org/officeDocument/2006/relationships/printerSettings" Target="../printerSettings/printerSettings3.bin"/><Relationship Id="rId214" Type="http://schemas.openxmlformats.org/officeDocument/2006/relationships/ctrlProp" Target="../ctrlProps/ctrlProp199.xml"/><Relationship Id="rId235" Type="http://schemas.openxmlformats.org/officeDocument/2006/relationships/ctrlProp" Target="../ctrlProps/ctrlProp220.xml"/><Relationship Id="rId256" Type="http://schemas.openxmlformats.org/officeDocument/2006/relationships/ctrlProp" Target="../ctrlProps/ctrlProp241.xml"/><Relationship Id="rId277" Type="http://schemas.openxmlformats.org/officeDocument/2006/relationships/ctrlProp" Target="../ctrlProps/ctrlProp262.xml"/><Relationship Id="rId298" Type="http://schemas.openxmlformats.org/officeDocument/2006/relationships/ctrlProp" Target="../ctrlProps/ctrlProp283.xml"/><Relationship Id="rId400" Type="http://schemas.openxmlformats.org/officeDocument/2006/relationships/ctrlProp" Target="../ctrlProps/ctrlProp385.xml"/><Relationship Id="rId116" Type="http://schemas.openxmlformats.org/officeDocument/2006/relationships/ctrlProp" Target="../ctrlProps/ctrlProp101.xml"/><Relationship Id="rId137" Type="http://schemas.openxmlformats.org/officeDocument/2006/relationships/ctrlProp" Target="../ctrlProps/ctrlProp122.xml"/><Relationship Id="rId158" Type="http://schemas.openxmlformats.org/officeDocument/2006/relationships/ctrlProp" Target="../ctrlProps/ctrlProp143.xml"/><Relationship Id="rId302" Type="http://schemas.openxmlformats.org/officeDocument/2006/relationships/ctrlProp" Target="../ctrlProps/ctrlProp287.xml"/><Relationship Id="rId323" Type="http://schemas.openxmlformats.org/officeDocument/2006/relationships/ctrlProp" Target="../ctrlProps/ctrlProp308.xml"/><Relationship Id="rId344" Type="http://schemas.openxmlformats.org/officeDocument/2006/relationships/ctrlProp" Target="../ctrlProps/ctrlProp329.xml"/><Relationship Id="rId20" Type="http://schemas.openxmlformats.org/officeDocument/2006/relationships/ctrlProp" Target="../ctrlProps/ctrlProp5.xml"/><Relationship Id="rId41" Type="http://schemas.openxmlformats.org/officeDocument/2006/relationships/ctrlProp" Target="../ctrlProps/ctrlProp26.xml"/><Relationship Id="rId62" Type="http://schemas.openxmlformats.org/officeDocument/2006/relationships/ctrlProp" Target="../ctrlProps/ctrlProp47.xml"/><Relationship Id="rId83" Type="http://schemas.openxmlformats.org/officeDocument/2006/relationships/ctrlProp" Target="../ctrlProps/ctrlProp68.xml"/><Relationship Id="rId179" Type="http://schemas.openxmlformats.org/officeDocument/2006/relationships/ctrlProp" Target="../ctrlProps/ctrlProp164.xml"/><Relationship Id="rId365" Type="http://schemas.openxmlformats.org/officeDocument/2006/relationships/ctrlProp" Target="../ctrlProps/ctrlProp350.xml"/><Relationship Id="rId386" Type="http://schemas.openxmlformats.org/officeDocument/2006/relationships/ctrlProp" Target="../ctrlProps/ctrlProp371.xml"/><Relationship Id="rId190" Type="http://schemas.openxmlformats.org/officeDocument/2006/relationships/ctrlProp" Target="../ctrlProps/ctrlProp175.xml"/><Relationship Id="rId204" Type="http://schemas.openxmlformats.org/officeDocument/2006/relationships/ctrlProp" Target="../ctrlProps/ctrlProp189.xml"/><Relationship Id="rId225" Type="http://schemas.openxmlformats.org/officeDocument/2006/relationships/ctrlProp" Target="../ctrlProps/ctrlProp210.xml"/><Relationship Id="rId246" Type="http://schemas.openxmlformats.org/officeDocument/2006/relationships/ctrlProp" Target="../ctrlProps/ctrlProp231.xml"/><Relationship Id="rId267" Type="http://schemas.openxmlformats.org/officeDocument/2006/relationships/ctrlProp" Target="../ctrlProps/ctrlProp252.xml"/><Relationship Id="rId288" Type="http://schemas.openxmlformats.org/officeDocument/2006/relationships/ctrlProp" Target="../ctrlProps/ctrlProp273.xml"/><Relationship Id="rId411" Type="http://schemas.openxmlformats.org/officeDocument/2006/relationships/ctrlProp" Target="../ctrlProps/ctrlProp396.xml"/><Relationship Id="rId106" Type="http://schemas.openxmlformats.org/officeDocument/2006/relationships/ctrlProp" Target="../ctrlProps/ctrlProp91.xml"/><Relationship Id="rId127" Type="http://schemas.openxmlformats.org/officeDocument/2006/relationships/ctrlProp" Target="../ctrlProps/ctrlProp112.xml"/><Relationship Id="rId313" Type="http://schemas.openxmlformats.org/officeDocument/2006/relationships/ctrlProp" Target="../ctrlProps/ctrlProp298.xml"/><Relationship Id="rId10" Type="http://schemas.openxmlformats.org/officeDocument/2006/relationships/printerSettings" Target="../printerSettings/printerSettings10.bin"/><Relationship Id="rId31" Type="http://schemas.openxmlformats.org/officeDocument/2006/relationships/ctrlProp" Target="../ctrlProps/ctrlProp16.xml"/><Relationship Id="rId52" Type="http://schemas.openxmlformats.org/officeDocument/2006/relationships/ctrlProp" Target="../ctrlProps/ctrlProp37.xml"/><Relationship Id="rId73" Type="http://schemas.openxmlformats.org/officeDocument/2006/relationships/ctrlProp" Target="../ctrlProps/ctrlProp58.xml"/><Relationship Id="rId94" Type="http://schemas.openxmlformats.org/officeDocument/2006/relationships/ctrlProp" Target="../ctrlProps/ctrlProp79.xml"/><Relationship Id="rId148" Type="http://schemas.openxmlformats.org/officeDocument/2006/relationships/ctrlProp" Target="../ctrlProps/ctrlProp133.xml"/><Relationship Id="rId169" Type="http://schemas.openxmlformats.org/officeDocument/2006/relationships/ctrlProp" Target="../ctrlProps/ctrlProp154.xml"/><Relationship Id="rId334" Type="http://schemas.openxmlformats.org/officeDocument/2006/relationships/ctrlProp" Target="../ctrlProps/ctrlProp319.xml"/><Relationship Id="rId355" Type="http://schemas.openxmlformats.org/officeDocument/2006/relationships/ctrlProp" Target="../ctrlProps/ctrlProp340.xml"/><Relationship Id="rId376" Type="http://schemas.openxmlformats.org/officeDocument/2006/relationships/ctrlProp" Target="../ctrlProps/ctrlProp361.xml"/><Relationship Id="rId397" Type="http://schemas.openxmlformats.org/officeDocument/2006/relationships/ctrlProp" Target="../ctrlProps/ctrlProp382.xml"/><Relationship Id="rId4" Type="http://schemas.openxmlformats.org/officeDocument/2006/relationships/printerSettings" Target="../printerSettings/printerSettings4.bin"/><Relationship Id="rId180" Type="http://schemas.openxmlformats.org/officeDocument/2006/relationships/ctrlProp" Target="../ctrlProps/ctrlProp165.xml"/><Relationship Id="rId215" Type="http://schemas.openxmlformats.org/officeDocument/2006/relationships/ctrlProp" Target="../ctrlProps/ctrlProp200.xml"/><Relationship Id="rId236" Type="http://schemas.openxmlformats.org/officeDocument/2006/relationships/ctrlProp" Target="../ctrlProps/ctrlProp221.xml"/><Relationship Id="rId257" Type="http://schemas.openxmlformats.org/officeDocument/2006/relationships/ctrlProp" Target="../ctrlProps/ctrlProp242.xml"/><Relationship Id="rId278" Type="http://schemas.openxmlformats.org/officeDocument/2006/relationships/ctrlProp" Target="../ctrlProps/ctrlProp263.xml"/><Relationship Id="rId401" Type="http://schemas.openxmlformats.org/officeDocument/2006/relationships/ctrlProp" Target="../ctrlProps/ctrlProp386.xml"/><Relationship Id="rId303" Type="http://schemas.openxmlformats.org/officeDocument/2006/relationships/ctrlProp" Target="../ctrlProps/ctrlProp288.xml"/><Relationship Id="rId42" Type="http://schemas.openxmlformats.org/officeDocument/2006/relationships/ctrlProp" Target="../ctrlProps/ctrlProp27.xml"/><Relationship Id="rId84" Type="http://schemas.openxmlformats.org/officeDocument/2006/relationships/ctrlProp" Target="../ctrlProps/ctrlProp69.xml"/><Relationship Id="rId138" Type="http://schemas.openxmlformats.org/officeDocument/2006/relationships/ctrlProp" Target="../ctrlProps/ctrlProp123.xml"/><Relationship Id="rId345" Type="http://schemas.openxmlformats.org/officeDocument/2006/relationships/ctrlProp" Target="../ctrlProps/ctrlProp330.xml"/><Relationship Id="rId387" Type="http://schemas.openxmlformats.org/officeDocument/2006/relationships/ctrlProp" Target="../ctrlProps/ctrlProp372.xml"/><Relationship Id="rId191" Type="http://schemas.openxmlformats.org/officeDocument/2006/relationships/ctrlProp" Target="../ctrlProps/ctrlProp176.xml"/><Relationship Id="rId205" Type="http://schemas.openxmlformats.org/officeDocument/2006/relationships/ctrlProp" Target="../ctrlProps/ctrlProp190.xml"/><Relationship Id="rId247" Type="http://schemas.openxmlformats.org/officeDocument/2006/relationships/ctrlProp" Target="../ctrlProps/ctrlProp232.xml"/><Relationship Id="rId412" Type="http://schemas.openxmlformats.org/officeDocument/2006/relationships/ctrlProp" Target="../ctrlProps/ctrlProp397.xml"/><Relationship Id="rId107" Type="http://schemas.openxmlformats.org/officeDocument/2006/relationships/ctrlProp" Target="../ctrlProps/ctrlProp92.xml"/><Relationship Id="rId289" Type="http://schemas.openxmlformats.org/officeDocument/2006/relationships/ctrlProp" Target="../ctrlProps/ctrlProp274.xml"/><Relationship Id="rId11" Type="http://schemas.openxmlformats.org/officeDocument/2006/relationships/printerSettings" Target="../printerSettings/printerSettings11.bin"/><Relationship Id="rId53" Type="http://schemas.openxmlformats.org/officeDocument/2006/relationships/ctrlProp" Target="../ctrlProps/ctrlProp38.xml"/><Relationship Id="rId149" Type="http://schemas.openxmlformats.org/officeDocument/2006/relationships/ctrlProp" Target="../ctrlProps/ctrlProp134.xml"/><Relationship Id="rId314" Type="http://schemas.openxmlformats.org/officeDocument/2006/relationships/ctrlProp" Target="../ctrlProps/ctrlProp299.xml"/><Relationship Id="rId356" Type="http://schemas.openxmlformats.org/officeDocument/2006/relationships/ctrlProp" Target="../ctrlProps/ctrlProp341.xml"/><Relationship Id="rId398" Type="http://schemas.openxmlformats.org/officeDocument/2006/relationships/ctrlProp" Target="../ctrlProps/ctrlProp383.xml"/><Relationship Id="rId95" Type="http://schemas.openxmlformats.org/officeDocument/2006/relationships/ctrlProp" Target="../ctrlProps/ctrlProp80.xml"/><Relationship Id="rId160" Type="http://schemas.openxmlformats.org/officeDocument/2006/relationships/ctrlProp" Target="../ctrlProps/ctrlProp145.xml"/><Relationship Id="rId216" Type="http://schemas.openxmlformats.org/officeDocument/2006/relationships/ctrlProp" Target="../ctrlProps/ctrlProp201.xml"/><Relationship Id="rId258" Type="http://schemas.openxmlformats.org/officeDocument/2006/relationships/ctrlProp" Target="../ctrlProps/ctrlProp243.xml"/><Relationship Id="rId22" Type="http://schemas.openxmlformats.org/officeDocument/2006/relationships/ctrlProp" Target="../ctrlProps/ctrlProp7.xml"/><Relationship Id="rId64" Type="http://schemas.openxmlformats.org/officeDocument/2006/relationships/ctrlProp" Target="../ctrlProps/ctrlProp49.xml"/><Relationship Id="rId118" Type="http://schemas.openxmlformats.org/officeDocument/2006/relationships/ctrlProp" Target="../ctrlProps/ctrlProp103.xml"/><Relationship Id="rId325" Type="http://schemas.openxmlformats.org/officeDocument/2006/relationships/ctrlProp" Target="../ctrlProps/ctrlProp310.xml"/><Relationship Id="rId367" Type="http://schemas.openxmlformats.org/officeDocument/2006/relationships/ctrlProp" Target="../ctrlProps/ctrlProp352.xml"/><Relationship Id="rId171" Type="http://schemas.openxmlformats.org/officeDocument/2006/relationships/ctrlProp" Target="../ctrlProps/ctrlProp156.xml"/><Relationship Id="rId227" Type="http://schemas.openxmlformats.org/officeDocument/2006/relationships/ctrlProp" Target="../ctrlProps/ctrlProp212.xml"/><Relationship Id="rId269" Type="http://schemas.openxmlformats.org/officeDocument/2006/relationships/ctrlProp" Target="../ctrlProps/ctrlProp254.xml"/><Relationship Id="rId33" Type="http://schemas.openxmlformats.org/officeDocument/2006/relationships/ctrlProp" Target="../ctrlProps/ctrlProp18.xml"/><Relationship Id="rId129" Type="http://schemas.openxmlformats.org/officeDocument/2006/relationships/ctrlProp" Target="../ctrlProps/ctrlProp114.xml"/><Relationship Id="rId280" Type="http://schemas.openxmlformats.org/officeDocument/2006/relationships/ctrlProp" Target="../ctrlProps/ctrlProp265.xml"/><Relationship Id="rId336" Type="http://schemas.openxmlformats.org/officeDocument/2006/relationships/ctrlProp" Target="../ctrlProps/ctrlProp321.xml"/><Relationship Id="rId75" Type="http://schemas.openxmlformats.org/officeDocument/2006/relationships/ctrlProp" Target="../ctrlProps/ctrlProp60.xml"/><Relationship Id="rId140" Type="http://schemas.openxmlformats.org/officeDocument/2006/relationships/ctrlProp" Target="../ctrlProps/ctrlProp125.xml"/><Relationship Id="rId182" Type="http://schemas.openxmlformats.org/officeDocument/2006/relationships/ctrlProp" Target="../ctrlProps/ctrlProp167.xml"/><Relationship Id="rId378" Type="http://schemas.openxmlformats.org/officeDocument/2006/relationships/ctrlProp" Target="../ctrlProps/ctrlProp363.xml"/><Relationship Id="rId403" Type="http://schemas.openxmlformats.org/officeDocument/2006/relationships/ctrlProp" Target="../ctrlProps/ctrlProp388.xml"/><Relationship Id="rId6" Type="http://schemas.openxmlformats.org/officeDocument/2006/relationships/printerSettings" Target="../printerSettings/printerSettings6.bin"/><Relationship Id="rId238" Type="http://schemas.openxmlformats.org/officeDocument/2006/relationships/ctrlProp" Target="../ctrlProps/ctrlProp223.xml"/><Relationship Id="rId291" Type="http://schemas.openxmlformats.org/officeDocument/2006/relationships/ctrlProp" Target="../ctrlProps/ctrlProp276.xml"/><Relationship Id="rId305" Type="http://schemas.openxmlformats.org/officeDocument/2006/relationships/ctrlProp" Target="../ctrlProps/ctrlProp290.xml"/><Relationship Id="rId347" Type="http://schemas.openxmlformats.org/officeDocument/2006/relationships/ctrlProp" Target="../ctrlProps/ctrlProp332.xml"/><Relationship Id="rId44" Type="http://schemas.openxmlformats.org/officeDocument/2006/relationships/ctrlProp" Target="../ctrlProps/ctrlProp29.xml"/><Relationship Id="rId86" Type="http://schemas.openxmlformats.org/officeDocument/2006/relationships/ctrlProp" Target="../ctrlProps/ctrlProp71.xml"/><Relationship Id="rId151" Type="http://schemas.openxmlformats.org/officeDocument/2006/relationships/ctrlProp" Target="../ctrlProps/ctrlProp136.xml"/><Relationship Id="rId389" Type="http://schemas.openxmlformats.org/officeDocument/2006/relationships/ctrlProp" Target="../ctrlProps/ctrlProp374.xml"/><Relationship Id="rId193" Type="http://schemas.openxmlformats.org/officeDocument/2006/relationships/ctrlProp" Target="../ctrlProps/ctrlProp178.xml"/><Relationship Id="rId207" Type="http://schemas.openxmlformats.org/officeDocument/2006/relationships/ctrlProp" Target="../ctrlProps/ctrlProp192.xml"/><Relationship Id="rId249" Type="http://schemas.openxmlformats.org/officeDocument/2006/relationships/ctrlProp" Target="../ctrlProps/ctrlProp234.xml"/><Relationship Id="rId414" Type="http://schemas.openxmlformats.org/officeDocument/2006/relationships/ctrlProp" Target="../ctrlProps/ctrlProp399.xml"/><Relationship Id="rId13" Type="http://schemas.openxmlformats.org/officeDocument/2006/relationships/printerSettings" Target="../printerSettings/printerSettings12.bin"/><Relationship Id="rId109" Type="http://schemas.openxmlformats.org/officeDocument/2006/relationships/ctrlProp" Target="../ctrlProps/ctrlProp94.xml"/><Relationship Id="rId260" Type="http://schemas.openxmlformats.org/officeDocument/2006/relationships/ctrlProp" Target="../ctrlProps/ctrlProp245.xml"/><Relationship Id="rId316" Type="http://schemas.openxmlformats.org/officeDocument/2006/relationships/ctrlProp" Target="../ctrlProps/ctrlProp301.xml"/><Relationship Id="rId55" Type="http://schemas.openxmlformats.org/officeDocument/2006/relationships/ctrlProp" Target="../ctrlProps/ctrlProp40.xml"/><Relationship Id="rId97" Type="http://schemas.openxmlformats.org/officeDocument/2006/relationships/ctrlProp" Target="../ctrlProps/ctrlProp82.xml"/><Relationship Id="rId120" Type="http://schemas.openxmlformats.org/officeDocument/2006/relationships/ctrlProp" Target="../ctrlProps/ctrlProp105.xml"/><Relationship Id="rId358" Type="http://schemas.openxmlformats.org/officeDocument/2006/relationships/ctrlProp" Target="../ctrlProps/ctrlProp343.xml"/><Relationship Id="rId162" Type="http://schemas.openxmlformats.org/officeDocument/2006/relationships/ctrlProp" Target="../ctrlProps/ctrlProp147.xml"/><Relationship Id="rId218" Type="http://schemas.openxmlformats.org/officeDocument/2006/relationships/ctrlProp" Target="../ctrlProps/ctrlProp203.xml"/><Relationship Id="rId271" Type="http://schemas.openxmlformats.org/officeDocument/2006/relationships/ctrlProp" Target="../ctrlProps/ctrlProp256.xml"/><Relationship Id="rId24" Type="http://schemas.openxmlformats.org/officeDocument/2006/relationships/ctrlProp" Target="../ctrlProps/ctrlProp9.xml"/><Relationship Id="rId66" Type="http://schemas.openxmlformats.org/officeDocument/2006/relationships/ctrlProp" Target="../ctrlProps/ctrlProp51.xml"/><Relationship Id="rId131" Type="http://schemas.openxmlformats.org/officeDocument/2006/relationships/ctrlProp" Target="../ctrlProps/ctrlProp116.xml"/><Relationship Id="rId327" Type="http://schemas.openxmlformats.org/officeDocument/2006/relationships/ctrlProp" Target="../ctrlProps/ctrlProp312.xml"/><Relationship Id="rId369" Type="http://schemas.openxmlformats.org/officeDocument/2006/relationships/ctrlProp" Target="../ctrlProps/ctrlProp354.xml"/><Relationship Id="rId173" Type="http://schemas.openxmlformats.org/officeDocument/2006/relationships/ctrlProp" Target="../ctrlProps/ctrlProp158.xml"/><Relationship Id="rId229" Type="http://schemas.openxmlformats.org/officeDocument/2006/relationships/ctrlProp" Target="../ctrlProps/ctrlProp214.xml"/><Relationship Id="rId380" Type="http://schemas.openxmlformats.org/officeDocument/2006/relationships/ctrlProp" Target="../ctrlProps/ctrlProp365.xml"/><Relationship Id="rId240" Type="http://schemas.openxmlformats.org/officeDocument/2006/relationships/ctrlProp" Target="../ctrlProps/ctrlProp225.xml"/><Relationship Id="rId35" Type="http://schemas.openxmlformats.org/officeDocument/2006/relationships/ctrlProp" Target="../ctrlProps/ctrlProp20.xml"/><Relationship Id="rId77" Type="http://schemas.openxmlformats.org/officeDocument/2006/relationships/ctrlProp" Target="../ctrlProps/ctrlProp62.xml"/><Relationship Id="rId100" Type="http://schemas.openxmlformats.org/officeDocument/2006/relationships/ctrlProp" Target="../ctrlProps/ctrlProp85.xml"/><Relationship Id="rId282" Type="http://schemas.openxmlformats.org/officeDocument/2006/relationships/ctrlProp" Target="../ctrlProps/ctrlProp267.xml"/><Relationship Id="rId338" Type="http://schemas.openxmlformats.org/officeDocument/2006/relationships/ctrlProp" Target="../ctrlProps/ctrlProp323.xml"/><Relationship Id="rId8" Type="http://schemas.openxmlformats.org/officeDocument/2006/relationships/printerSettings" Target="../printerSettings/printerSettings8.bin"/><Relationship Id="rId142" Type="http://schemas.openxmlformats.org/officeDocument/2006/relationships/ctrlProp" Target="../ctrlProps/ctrlProp127.xml"/><Relationship Id="rId184" Type="http://schemas.openxmlformats.org/officeDocument/2006/relationships/ctrlProp" Target="../ctrlProps/ctrlProp169.xml"/><Relationship Id="rId391" Type="http://schemas.openxmlformats.org/officeDocument/2006/relationships/ctrlProp" Target="../ctrlProps/ctrlProp376.xml"/><Relationship Id="rId405" Type="http://schemas.openxmlformats.org/officeDocument/2006/relationships/ctrlProp" Target="../ctrlProps/ctrlProp390.xml"/><Relationship Id="rId251" Type="http://schemas.openxmlformats.org/officeDocument/2006/relationships/ctrlProp" Target="../ctrlProps/ctrlProp236.xml"/><Relationship Id="rId46" Type="http://schemas.openxmlformats.org/officeDocument/2006/relationships/ctrlProp" Target="../ctrlProps/ctrlProp31.xml"/><Relationship Id="rId293" Type="http://schemas.openxmlformats.org/officeDocument/2006/relationships/ctrlProp" Target="../ctrlProps/ctrlProp278.xml"/><Relationship Id="rId307" Type="http://schemas.openxmlformats.org/officeDocument/2006/relationships/ctrlProp" Target="../ctrlProps/ctrlProp292.xml"/><Relationship Id="rId349" Type="http://schemas.openxmlformats.org/officeDocument/2006/relationships/ctrlProp" Target="../ctrlProps/ctrlProp334.xml"/><Relationship Id="rId88" Type="http://schemas.openxmlformats.org/officeDocument/2006/relationships/ctrlProp" Target="../ctrlProps/ctrlProp73.xml"/><Relationship Id="rId111" Type="http://schemas.openxmlformats.org/officeDocument/2006/relationships/ctrlProp" Target="../ctrlProps/ctrlProp96.xml"/><Relationship Id="rId153" Type="http://schemas.openxmlformats.org/officeDocument/2006/relationships/ctrlProp" Target="../ctrlProps/ctrlProp138.xml"/><Relationship Id="rId195" Type="http://schemas.openxmlformats.org/officeDocument/2006/relationships/ctrlProp" Target="../ctrlProps/ctrlProp180.xml"/><Relationship Id="rId209" Type="http://schemas.openxmlformats.org/officeDocument/2006/relationships/ctrlProp" Target="../ctrlProps/ctrlProp194.xml"/><Relationship Id="rId360" Type="http://schemas.openxmlformats.org/officeDocument/2006/relationships/ctrlProp" Target="../ctrlProps/ctrlProp345.xml"/><Relationship Id="rId220" Type="http://schemas.openxmlformats.org/officeDocument/2006/relationships/ctrlProp" Target="../ctrlProps/ctrlProp205.xml"/><Relationship Id="rId15" Type="http://schemas.openxmlformats.org/officeDocument/2006/relationships/vmlDrawing" Target="../drawings/vmlDrawing1.vml"/><Relationship Id="rId57" Type="http://schemas.openxmlformats.org/officeDocument/2006/relationships/ctrlProp" Target="../ctrlProps/ctrlProp42.xml"/><Relationship Id="rId262" Type="http://schemas.openxmlformats.org/officeDocument/2006/relationships/ctrlProp" Target="../ctrlProps/ctrlProp247.xml"/><Relationship Id="rId318" Type="http://schemas.openxmlformats.org/officeDocument/2006/relationships/ctrlProp" Target="../ctrlProps/ctrlProp303.xml"/><Relationship Id="rId99" Type="http://schemas.openxmlformats.org/officeDocument/2006/relationships/ctrlProp" Target="../ctrlProps/ctrlProp84.xml"/><Relationship Id="rId122" Type="http://schemas.openxmlformats.org/officeDocument/2006/relationships/ctrlProp" Target="../ctrlProps/ctrlProp107.xml"/><Relationship Id="rId164" Type="http://schemas.openxmlformats.org/officeDocument/2006/relationships/ctrlProp" Target="../ctrlProps/ctrlProp149.xml"/><Relationship Id="rId371" Type="http://schemas.openxmlformats.org/officeDocument/2006/relationships/ctrlProp" Target="../ctrlProps/ctrlProp356.xml"/><Relationship Id="rId26" Type="http://schemas.openxmlformats.org/officeDocument/2006/relationships/ctrlProp" Target="../ctrlProps/ctrlProp11.xml"/><Relationship Id="rId231" Type="http://schemas.openxmlformats.org/officeDocument/2006/relationships/ctrlProp" Target="../ctrlProps/ctrlProp216.xml"/><Relationship Id="rId273" Type="http://schemas.openxmlformats.org/officeDocument/2006/relationships/ctrlProp" Target="../ctrlProps/ctrlProp258.xml"/><Relationship Id="rId329" Type="http://schemas.openxmlformats.org/officeDocument/2006/relationships/ctrlProp" Target="../ctrlProps/ctrlProp314.xml"/><Relationship Id="rId68" Type="http://schemas.openxmlformats.org/officeDocument/2006/relationships/ctrlProp" Target="../ctrlProps/ctrlProp53.xml"/><Relationship Id="rId133" Type="http://schemas.openxmlformats.org/officeDocument/2006/relationships/ctrlProp" Target="../ctrlProps/ctrlProp118.xml"/><Relationship Id="rId175" Type="http://schemas.openxmlformats.org/officeDocument/2006/relationships/ctrlProp" Target="../ctrlProps/ctrlProp160.xml"/><Relationship Id="rId340" Type="http://schemas.openxmlformats.org/officeDocument/2006/relationships/ctrlProp" Target="../ctrlProps/ctrlProp325.xml"/><Relationship Id="rId200" Type="http://schemas.openxmlformats.org/officeDocument/2006/relationships/ctrlProp" Target="../ctrlProps/ctrlProp185.xml"/><Relationship Id="rId382" Type="http://schemas.openxmlformats.org/officeDocument/2006/relationships/ctrlProp" Target="../ctrlProps/ctrlProp367.xml"/><Relationship Id="rId242" Type="http://schemas.openxmlformats.org/officeDocument/2006/relationships/ctrlProp" Target="../ctrlProps/ctrlProp227.xml"/><Relationship Id="rId284" Type="http://schemas.openxmlformats.org/officeDocument/2006/relationships/ctrlProp" Target="../ctrlProps/ctrlProp269.xml"/><Relationship Id="rId37" Type="http://schemas.openxmlformats.org/officeDocument/2006/relationships/ctrlProp" Target="../ctrlProps/ctrlProp22.xml"/><Relationship Id="rId79" Type="http://schemas.openxmlformats.org/officeDocument/2006/relationships/ctrlProp" Target="../ctrlProps/ctrlProp64.xml"/><Relationship Id="rId102" Type="http://schemas.openxmlformats.org/officeDocument/2006/relationships/ctrlProp" Target="../ctrlProps/ctrlProp87.xml"/><Relationship Id="rId144" Type="http://schemas.openxmlformats.org/officeDocument/2006/relationships/ctrlProp" Target="../ctrlProps/ctrlProp129.xml"/><Relationship Id="rId90" Type="http://schemas.openxmlformats.org/officeDocument/2006/relationships/ctrlProp" Target="../ctrlProps/ctrlProp75.xml"/><Relationship Id="rId186" Type="http://schemas.openxmlformats.org/officeDocument/2006/relationships/ctrlProp" Target="../ctrlProps/ctrlProp171.xml"/><Relationship Id="rId351" Type="http://schemas.openxmlformats.org/officeDocument/2006/relationships/ctrlProp" Target="../ctrlProps/ctrlProp336.xml"/><Relationship Id="rId393" Type="http://schemas.openxmlformats.org/officeDocument/2006/relationships/ctrlProp" Target="../ctrlProps/ctrlProp378.xml"/><Relationship Id="rId407" Type="http://schemas.openxmlformats.org/officeDocument/2006/relationships/ctrlProp" Target="../ctrlProps/ctrlProp392.xml"/><Relationship Id="rId211" Type="http://schemas.openxmlformats.org/officeDocument/2006/relationships/ctrlProp" Target="../ctrlProps/ctrlProp196.xml"/><Relationship Id="rId253" Type="http://schemas.openxmlformats.org/officeDocument/2006/relationships/ctrlProp" Target="../ctrlProps/ctrlProp238.xml"/><Relationship Id="rId295" Type="http://schemas.openxmlformats.org/officeDocument/2006/relationships/ctrlProp" Target="../ctrlProps/ctrlProp280.xml"/><Relationship Id="rId309" Type="http://schemas.openxmlformats.org/officeDocument/2006/relationships/ctrlProp" Target="../ctrlProps/ctrlProp294.xml"/><Relationship Id="rId48" Type="http://schemas.openxmlformats.org/officeDocument/2006/relationships/ctrlProp" Target="../ctrlProps/ctrlProp33.xml"/><Relationship Id="rId113" Type="http://schemas.openxmlformats.org/officeDocument/2006/relationships/ctrlProp" Target="../ctrlProps/ctrlProp98.xml"/><Relationship Id="rId320" Type="http://schemas.openxmlformats.org/officeDocument/2006/relationships/ctrlProp" Target="../ctrlProps/ctrlProp30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dimension ref="A1:IV336"/>
  <sheetViews>
    <sheetView tabSelected="1" showRuler="0" zoomScaleNormal="100" workbookViewId="0">
      <selection activeCell="O6" sqref="O6:P6"/>
    </sheetView>
  </sheetViews>
  <sheetFormatPr defaultColWidth="6" defaultRowHeight="13.2" zeroHeight="1" x14ac:dyDescent="0.25"/>
  <cols>
    <col min="1" max="1" width="2.88671875" style="73" customWidth="1"/>
    <col min="2" max="2" width="4.109375" style="73" customWidth="1"/>
    <col min="3" max="11" width="4" style="73" customWidth="1"/>
    <col min="12" max="16" width="6" style="73" customWidth="1"/>
    <col min="17" max="22" width="4.33203125" style="73" customWidth="1"/>
    <col min="23" max="26" width="4" style="1" customWidth="1"/>
    <col min="27" max="31" width="4.6640625" style="1" customWidth="1"/>
    <col min="32" max="46" width="4" style="1" customWidth="1"/>
    <col min="47" max="47" width="31.6640625" style="23" customWidth="1"/>
    <col min="48" max="56" width="0.109375" style="23" customWidth="1"/>
    <col min="57" max="64" width="0.109375" style="21" customWidth="1"/>
    <col min="65" max="120" width="0.109375" style="22" customWidth="1"/>
    <col min="121" max="222" width="0.109375" style="21" customWidth="1"/>
    <col min="223" max="230" width="0.109375" style="23" customWidth="1"/>
    <col min="231" max="231" width="0.109375" style="6" customWidth="1"/>
    <col min="232" max="244" width="0.109375" style="7" customWidth="1"/>
    <col min="245" max="426" width="0.109375" style="5" customWidth="1"/>
    <col min="427" max="16384" width="6" style="5"/>
  </cols>
  <sheetData>
    <row r="1" spans="1:256" ht="12.75" customHeight="1" x14ac:dyDescent="0.25">
      <c r="A1" s="376" t="s">
        <v>75</v>
      </c>
      <c r="B1" s="377"/>
      <c r="C1" s="377"/>
      <c r="D1" s="378"/>
      <c r="E1" s="378"/>
      <c r="F1" s="378"/>
      <c r="G1" s="378"/>
      <c r="H1" s="378"/>
      <c r="I1" s="378"/>
      <c r="J1" s="378"/>
      <c r="K1" s="370">
        <v>1150</v>
      </c>
      <c r="L1" s="371"/>
      <c r="M1" s="367">
        <f ca="1">NOW()</f>
        <v>45083.958620717596</v>
      </c>
      <c r="N1" s="368"/>
      <c r="O1" s="368"/>
      <c r="P1" s="369"/>
      <c r="Q1" s="384"/>
      <c r="R1" s="385"/>
      <c r="S1" s="385"/>
      <c r="T1" s="385"/>
      <c r="U1" s="385"/>
      <c r="V1" s="386"/>
      <c r="W1" s="124"/>
      <c r="X1" s="125"/>
      <c r="Y1" s="125"/>
      <c r="Z1" s="125"/>
      <c r="AA1" s="125"/>
      <c r="AB1" s="125"/>
      <c r="AC1" s="125"/>
      <c r="AD1" s="125"/>
      <c r="AE1" s="125"/>
      <c r="AF1" s="125"/>
      <c r="AG1" s="125"/>
      <c r="AH1" s="125"/>
      <c r="AI1" s="125"/>
      <c r="AJ1" s="125"/>
      <c r="AK1" s="125"/>
      <c r="AL1" s="125"/>
      <c r="AM1" s="125"/>
      <c r="AN1" s="125"/>
      <c r="AO1" s="125"/>
      <c r="AP1" s="125"/>
      <c r="AQ1" s="125"/>
      <c r="AR1" s="125"/>
      <c r="AS1" s="125"/>
      <c r="AT1" s="126"/>
      <c r="AU1" s="20"/>
      <c r="AV1" s="20"/>
      <c r="AW1" s="20">
        <f>CO1</f>
        <v>0</v>
      </c>
      <c r="AX1" s="20">
        <f>CR1</f>
        <v>0</v>
      </c>
      <c r="AY1" s="20"/>
      <c r="AZ1" s="20"/>
      <c r="BA1" s="20"/>
      <c r="BB1" s="20"/>
      <c r="BC1" s="20"/>
      <c r="BD1" s="20"/>
      <c r="CJ1" s="21">
        <f>IF(CD5=1,BZ7,0)</f>
        <v>48.472680249788112</v>
      </c>
      <c r="CK1" s="21">
        <f>IF(CD5=1,O6,0)</f>
        <v>18</v>
      </c>
      <c r="CL1" s="21">
        <f>IF(CD5=1,T7,0)</f>
        <v>4.803497882409383</v>
      </c>
      <c r="CM1" s="22">
        <f>-LN(((1-(CK1/CJ1))))</f>
        <v>0.46416979272224812</v>
      </c>
      <c r="CN1" s="22">
        <f>CM1/CL1</f>
        <v>9.6631622223059155E-2</v>
      </c>
      <c r="CO1" s="22">
        <f>CW1</f>
        <v>0</v>
      </c>
      <c r="CP1" s="22">
        <f>EXP(-CN1*CO1)</f>
        <v>1</v>
      </c>
      <c r="CQ1" s="22">
        <f>1-CP1</f>
        <v>0</v>
      </c>
      <c r="CR1" s="22">
        <f>CQ1*CJ1</f>
        <v>0</v>
      </c>
      <c r="CU1" s="22">
        <f t="shared" ref="CU1:CU11" si="0">CU2</f>
        <v>3.0769230769230771</v>
      </c>
      <c r="CV1" s="22">
        <f t="shared" ref="CV1:CV11" si="1">CV2-CU2</f>
        <v>-4.4408920985006262E-15</v>
      </c>
      <c r="CW1" s="22">
        <f>ROUND(CV1,0)</f>
        <v>0</v>
      </c>
    </row>
    <row r="2" spans="1:256" ht="12.75" customHeight="1" x14ac:dyDescent="0.25">
      <c r="A2" s="364" t="s">
        <v>0</v>
      </c>
      <c r="B2" s="365"/>
      <c r="C2" s="366"/>
      <c r="D2" s="293"/>
      <c r="E2" s="382"/>
      <c r="F2" s="382"/>
      <c r="G2" s="382"/>
      <c r="H2" s="382"/>
      <c r="I2" s="382"/>
      <c r="J2" s="382"/>
      <c r="K2" s="382"/>
      <c r="L2" s="382"/>
      <c r="M2" s="382"/>
      <c r="N2" s="382"/>
      <c r="O2" s="382"/>
      <c r="P2" s="383"/>
      <c r="Q2" s="387"/>
      <c r="R2" s="388"/>
      <c r="S2" s="388"/>
      <c r="T2" s="388"/>
      <c r="U2" s="388"/>
      <c r="V2" s="389"/>
      <c r="W2" s="127"/>
      <c r="X2" s="128"/>
      <c r="Y2" s="128"/>
      <c r="Z2" s="128"/>
      <c r="AA2" s="128"/>
      <c r="AB2" s="128"/>
      <c r="AC2" s="128"/>
      <c r="AD2" s="128"/>
      <c r="AE2" s="128"/>
      <c r="AF2" s="128"/>
      <c r="AG2" s="128"/>
      <c r="AH2" s="128"/>
      <c r="AI2" s="128"/>
      <c r="AJ2" s="128"/>
      <c r="AK2" s="128"/>
      <c r="AL2" s="128"/>
      <c r="AM2" s="128"/>
      <c r="AN2" s="128"/>
      <c r="AO2" s="128"/>
      <c r="AP2" s="128"/>
      <c r="AQ2" s="128"/>
      <c r="AR2" s="128"/>
      <c r="AS2" s="128"/>
      <c r="AT2" s="129"/>
      <c r="AU2" s="24"/>
      <c r="AV2" s="24"/>
      <c r="AW2" s="20">
        <f t="shared" ref="AW2:AW13" si="2">CO2</f>
        <v>3</v>
      </c>
      <c r="AX2" s="20">
        <f t="shared" ref="AX2:AX13" si="3">CR2</f>
        <v>12.198526173808222</v>
      </c>
      <c r="AY2" s="24"/>
      <c r="AZ2" s="24"/>
      <c r="BA2" s="24"/>
      <c r="BB2" s="24"/>
      <c r="BC2" s="24"/>
      <c r="BD2" s="24"/>
      <c r="BR2" s="354"/>
      <c r="BS2" s="354"/>
      <c r="BT2" s="354"/>
      <c r="BU2" s="354"/>
      <c r="BV2" s="354"/>
      <c r="BW2" s="354"/>
      <c r="BX2" s="354"/>
      <c r="BY2" s="354"/>
      <c r="BZ2" s="354"/>
      <c r="CA2" s="354"/>
      <c r="CB2" s="354"/>
      <c r="CC2" s="354"/>
      <c r="CD2" s="354"/>
      <c r="CE2" s="354"/>
      <c r="CF2" s="354"/>
      <c r="CG2" s="354"/>
      <c r="CJ2" s="22">
        <f>CJ1</f>
        <v>48.472680249788112</v>
      </c>
      <c r="CK2" s="22">
        <f>CK1</f>
        <v>18</v>
      </c>
      <c r="CL2" s="22">
        <f>CL1</f>
        <v>4.803497882409383</v>
      </c>
      <c r="CM2" s="22">
        <f t="shared" ref="CM2:CM13" si="4">-LN(((1-(CK2/CJ2))))</f>
        <v>0.46416979272224812</v>
      </c>
      <c r="CN2" s="22">
        <f t="shared" ref="CN2:CN13" si="5">CM2/CL2</f>
        <v>9.6631622223059155E-2</v>
      </c>
      <c r="CO2" s="22">
        <f t="shared" ref="CO2:CO13" si="6">CW2</f>
        <v>3</v>
      </c>
      <c r="CP2" s="22">
        <f t="shared" ref="CP2:CP13" si="7">EXP(-CN2*CO2)</f>
        <v>0.74834223915518794</v>
      </c>
      <c r="CQ2" s="22">
        <f t="shared" ref="CQ2:CQ13" si="8">1-CP2</f>
        <v>0.25165776084481206</v>
      </c>
      <c r="CR2" s="22">
        <f t="shared" ref="CR2:CR13" si="9">CQ2*CJ2</f>
        <v>12.198526173808222</v>
      </c>
      <c r="CU2" s="22">
        <f t="shared" si="0"/>
        <v>3.0769230769230771</v>
      </c>
      <c r="CV2" s="22">
        <f t="shared" si="1"/>
        <v>3.0769230769230727</v>
      </c>
      <c r="CW2" s="22">
        <f t="shared" ref="CW2:CW13" si="10">ROUND(CV2,0)</f>
        <v>3</v>
      </c>
    </row>
    <row r="3" spans="1:256" ht="13.5" customHeight="1" x14ac:dyDescent="0.25">
      <c r="A3" s="379" t="s">
        <v>74</v>
      </c>
      <c r="B3" s="380"/>
      <c r="C3" s="381"/>
      <c r="D3" s="235"/>
      <c r="E3" s="372" t="s">
        <v>79</v>
      </c>
      <c r="F3" s="373"/>
      <c r="G3" s="373"/>
      <c r="H3" s="373"/>
      <c r="I3" s="373"/>
      <c r="J3" s="373"/>
      <c r="K3" s="373"/>
      <c r="L3" s="374"/>
      <c r="M3" s="374"/>
      <c r="N3" s="374"/>
      <c r="O3" s="374"/>
      <c r="P3" s="375"/>
      <c r="Q3" s="390"/>
      <c r="R3" s="391"/>
      <c r="S3" s="391"/>
      <c r="T3" s="391"/>
      <c r="U3" s="391"/>
      <c r="V3" s="392"/>
      <c r="W3" s="127"/>
      <c r="X3" s="128"/>
      <c r="Y3" s="128"/>
      <c r="Z3" s="128"/>
      <c r="AA3" s="128"/>
      <c r="AB3" s="128"/>
      <c r="AC3" s="128"/>
      <c r="AD3" s="128"/>
      <c r="AE3" s="128"/>
      <c r="AF3" s="128"/>
      <c r="AG3" s="128"/>
      <c r="AH3" s="128"/>
      <c r="AI3" s="128"/>
      <c r="AJ3" s="128"/>
      <c r="AK3" s="128"/>
      <c r="AL3" s="128"/>
      <c r="AM3" s="128"/>
      <c r="AN3" s="128"/>
      <c r="AO3" s="128"/>
      <c r="AP3" s="128"/>
      <c r="AQ3" s="128"/>
      <c r="AR3" s="128"/>
      <c r="AS3" s="128"/>
      <c r="AT3" s="129"/>
      <c r="AU3" s="24"/>
      <c r="AV3" s="24"/>
      <c r="AW3" s="20">
        <f t="shared" si="2"/>
        <v>6</v>
      </c>
      <c r="AX3" s="20">
        <f t="shared" si="3"/>
        <v>21.327198565109036</v>
      </c>
      <c r="AY3" s="24"/>
      <c r="AZ3" s="355">
        <f>49-O8</f>
        <v>41</v>
      </c>
      <c r="BA3" s="354"/>
      <c r="BB3" s="24"/>
      <c r="BC3" s="24"/>
      <c r="BD3" s="24"/>
      <c r="BE3" s="25">
        <v>4</v>
      </c>
      <c r="BH3" s="356"/>
      <c r="BI3" s="356"/>
      <c r="BJ3" s="356"/>
      <c r="BK3" s="356"/>
      <c r="BM3" s="354" t="s">
        <v>12</v>
      </c>
      <c r="BN3" s="354"/>
      <c r="BO3" s="354"/>
      <c r="BP3" s="354"/>
      <c r="BR3" s="354" t="s">
        <v>54</v>
      </c>
      <c r="BS3" s="354"/>
      <c r="BT3" s="354"/>
      <c r="BU3" s="354"/>
      <c r="BV3" s="354"/>
      <c r="BW3" s="354"/>
      <c r="BX3" s="354"/>
      <c r="BY3" s="354"/>
      <c r="CJ3" s="22">
        <f t="shared" ref="CJ3:CJ13" si="11">CJ2</f>
        <v>48.472680249788112</v>
      </c>
      <c r="CK3" s="22">
        <f t="shared" ref="CK3:CK13" si="12">CK2</f>
        <v>18</v>
      </c>
      <c r="CL3" s="22">
        <f t="shared" ref="CL3:CL13" si="13">CL2</f>
        <v>4.803497882409383</v>
      </c>
      <c r="CM3" s="22">
        <f t="shared" si="4"/>
        <v>0.46416979272224812</v>
      </c>
      <c r="CN3" s="22">
        <f t="shared" si="5"/>
        <v>9.6631622223059155E-2</v>
      </c>
      <c r="CO3" s="22">
        <f t="shared" si="6"/>
        <v>6</v>
      </c>
      <c r="CP3" s="22">
        <f t="shared" si="7"/>
        <v>0.56001610690380044</v>
      </c>
      <c r="CQ3" s="22">
        <f t="shared" si="8"/>
        <v>0.43998389309619956</v>
      </c>
      <c r="CR3" s="22">
        <f t="shared" si="9"/>
        <v>21.327198565109036</v>
      </c>
      <c r="CU3" s="22">
        <f t="shared" si="0"/>
        <v>3.0769230769230771</v>
      </c>
      <c r="CV3" s="22">
        <f t="shared" si="1"/>
        <v>6.1538461538461497</v>
      </c>
      <c r="CW3" s="22">
        <f t="shared" si="10"/>
        <v>6</v>
      </c>
    </row>
    <row r="4" spans="1:256" ht="13.5" customHeight="1" x14ac:dyDescent="0.25">
      <c r="A4" s="309" t="str">
        <f>IF(A6=A5,"ok",FALSE)</f>
        <v>ok</v>
      </c>
      <c r="B4" s="310"/>
      <c r="C4" s="317" t="str">
        <f>IF(J4=TRUE,"ok","Insira valor inteiro em 'mm'")</f>
        <v>ok</v>
      </c>
      <c r="D4" s="318"/>
      <c r="E4" s="318"/>
      <c r="F4" s="318"/>
      <c r="G4" s="318"/>
      <c r="H4" s="318"/>
      <c r="I4" s="236" t="b">
        <f>OR(L4="Diâmetro seção circular",L4="Lado seção quadrada")</f>
        <v>1</v>
      </c>
      <c r="J4" s="236" t="b">
        <f>IF(O4&gt;0,TRUE,FALSE)</f>
        <v>1</v>
      </c>
      <c r="K4" s="237"/>
      <c r="L4" s="319" t="s">
        <v>41</v>
      </c>
      <c r="M4" s="320"/>
      <c r="N4" s="320"/>
      <c r="O4" s="329">
        <v>400</v>
      </c>
      <c r="P4" s="330"/>
      <c r="Q4" s="221" t="s">
        <v>24</v>
      </c>
      <c r="R4" s="222" t="s">
        <v>43</v>
      </c>
      <c r="S4" s="221"/>
      <c r="T4" s="222"/>
      <c r="U4" s="223"/>
      <c r="V4" s="224"/>
      <c r="W4" s="130"/>
      <c r="X4" s="131"/>
      <c r="Y4" s="131"/>
      <c r="Z4" s="131"/>
      <c r="AA4" s="131"/>
      <c r="AB4" s="131"/>
      <c r="AC4" s="131"/>
      <c r="AD4" s="131"/>
      <c r="AE4" s="131"/>
      <c r="AF4" s="131"/>
      <c r="AG4" s="131"/>
      <c r="AH4" s="131"/>
      <c r="AI4" s="131"/>
      <c r="AJ4" s="131"/>
      <c r="AK4" s="131"/>
      <c r="AL4" s="131"/>
      <c r="AM4" s="131"/>
      <c r="AN4" s="131"/>
      <c r="AO4" s="131"/>
      <c r="AP4" s="131"/>
      <c r="AQ4" s="131"/>
      <c r="AR4" s="131"/>
      <c r="AS4" s="131"/>
      <c r="AT4" s="132"/>
      <c r="AU4" s="26"/>
      <c r="AV4" s="26"/>
      <c r="AW4" s="20">
        <f t="shared" si="2"/>
        <v>9</v>
      </c>
      <c r="AX4" s="20">
        <f t="shared" si="3"/>
        <v>28.158569702929231</v>
      </c>
      <c r="AY4" s="26"/>
      <c r="AZ4" s="26"/>
      <c r="BA4" s="26"/>
      <c r="BB4" s="26"/>
      <c r="BC4" s="26"/>
      <c r="BD4" s="26"/>
      <c r="BI4" s="21">
        <f>IF(A4=C4,O5,0)</f>
        <v>8</v>
      </c>
      <c r="BL4" s="21">
        <f>CODE(E3)</f>
        <v>76</v>
      </c>
      <c r="BM4" s="22" t="s">
        <v>13</v>
      </c>
      <c r="BN4" s="22" t="s">
        <v>14</v>
      </c>
      <c r="BO4" s="22" t="s">
        <v>13</v>
      </c>
      <c r="BP4" s="22" t="s">
        <v>14</v>
      </c>
      <c r="BT4" s="22">
        <f>IF(BF5=1,6,0)</f>
        <v>0</v>
      </c>
      <c r="CC4" s="357" t="s">
        <v>66</v>
      </c>
      <c r="CD4" s="358"/>
      <c r="CE4" s="358"/>
      <c r="CF4" s="358"/>
      <c r="CG4" s="358"/>
      <c r="CH4" s="358"/>
      <c r="CI4" s="358"/>
      <c r="CJ4" s="22">
        <f t="shared" si="11"/>
        <v>48.472680249788112</v>
      </c>
      <c r="CK4" s="22">
        <f t="shared" si="12"/>
        <v>18</v>
      </c>
      <c r="CL4" s="22">
        <f t="shared" si="13"/>
        <v>4.803497882409383</v>
      </c>
      <c r="CM4" s="22">
        <f t="shared" si="4"/>
        <v>0.46416979272224812</v>
      </c>
      <c r="CN4" s="22">
        <f t="shared" si="5"/>
        <v>9.6631622223059155E-2</v>
      </c>
      <c r="CO4" s="22">
        <f t="shared" si="6"/>
        <v>9</v>
      </c>
      <c r="CP4" s="22">
        <f t="shared" si="7"/>
        <v>0.41908370740336104</v>
      </c>
      <c r="CQ4" s="22">
        <f t="shared" si="8"/>
        <v>0.58091629259663891</v>
      </c>
      <c r="CR4" s="22">
        <f t="shared" si="9"/>
        <v>28.158569702929231</v>
      </c>
      <c r="CU4" s="22">
        <f t="shared" si="0"/>
        <v>3.0769230769230771</v>
      </c>
      <c r="CV4" s="22">
        <f t="shared" si="1"/>
        <v>9.2307692307692264</v>
      </c>
      <c r="CW4" s="22">
        <f t="shared" si="10"/>
        <v>9</v>
      </c>
    </row>
    <row r="5" spans="1:256" ht="13.5" customHeight="1" x14ac:dyDescent="0.25">
      <c r="A5" s="309" t="str">
        <f>IF(CQ65+BL14=0,"ok","Comprimento da estaca ultrapassou limite")</f>
        <v>ok</v>
      </c>
      <c r="B5" s="317"/>
      <c r="C5" s="317"/>
      <c r="D5" s="317"/>
      <c r="E5" s="317"/>
      <c r="F5" s="317"/>
      <c r="G5" s="317"/>
      <c r="H5" s="317"/>
      <c r="I5" s="310"/>
      <c r="J5" s="310"/>
      <c r="K5" s="310"/>
      <c r="L5" s="311" t="s">
        <v>46</v>
      </c>
      <c r="M5" s="312"/>
      <c r="N5" s="312"/>
      <c r="O5" s="333">
        <v>8</v>
      </c>
      <c r="P5" s="334"/>
      <c r="Q5" s="225" t="s">
        <v>23</v>
      </c>
      <c r="R5" s="226"/>
      <c r="S5" s="227" t="s">
        <v>64</v>
      </c>
      <c r="T5" s="331">
        <f>IF(A4=C4,IV65,"")</f>
        <v>4.3634978824093826</v>
      </c>
      <c r="U5" s="331"/>
      <c r="V5" s="228" t="s">
        <v>24</v>
      </c>
      <c r="W5" s="130"/>
      <c r="X5" s="131"/>
      <c r="Y5" s="131"/>
      <c r="Z5" s="131"/>
      <c r="AA5" s="131"/>
      <c r="AB5" s="131"/>
      <c r="AC5" s="131"/>
      <c r="AD5" s="131"/>
      <c r="AE5" s="131"/>
      <c r="AF5" s="133"/>
      <c r="AG5" s="442"/>
      <c r="AH5" s="443"/>
      <c r="AI5" s="443"/>
      <c r="AJ5" s="443"/>
      <c r="AK5" s="443"/>
      <c r="AL5" s="443"/>
      <c r="AM5" s="443"/>
      <c r="AN5" s="443"/>
      <c r="AO5" s="443"/>
      <c r="AP5" s="134"/>
      <c r="AQ5" s="134"/>
      <c r="AR5" s="134"/>
      <c r="AS5" s="134"/>
      <c r="AT5" s="132"/>
      <c r="AU5" s="26"/>
      <c r="AV5" s="26"/>
      <c r="AW5" s="20">
        <f t="shared" si="2"/>
        <v>12</v>
      </c>
      <c r="AX5" s="20">
        <f t="shared" si="3"/>
        <v>33.270773276705718</v>
      </c>
      <c r="AY5" s="26"/>
      <c r="AZ5" s="26"/>
      <c r="BA5" s="26"/>
      <c r="BB5" s="26"/>
      <c r="BC5" s="26"/>
      <c r="BD5" s="26"/>
      <c r="BE5" s="21">
        <v>1</v>
      </c>
      <c r="BF5" s="21">
        <f>IF(BE3=BE5,1,0)</f>
        <v>0</v>
      </c>
      <c r="BI5" s="27"/>
      <c r="BJ5" s="27"/>
      <c r="BL5" s="21">
        <f>LEN(E3)</f>
        <v>50</v>
      </c>
      <c r="BM5" s="22">
        <f>1+O4/800</f>
        <v>1.5</v>
      </c>
      <c r="BN5" s="22">
        <f>BM5*2</f>
        <v>3</v>
      </c>
      <c r="BO5" s="22">
        <f>IF(BF5=1,BM5,0)</f>
        <v>0</v>
      </c>
      <c r="BP5" s="22">
        <f>IF(BF5=1,BN5,0)</f>
        <v>0</v>
      </c>
      <c r="BT5" s="22">
        <f>IF(BF6=1,4,0)</f>
        <v>0</v>
      </c>
      <c r="BX5" s="21"/>
      <c r="BY5" s="28" t="s">
        <v>32</v>
      </c>
      <c r="BZ5" s="21">
        <f>DL20/BP12*EJ65</f>
        <v>11.611326447667874</v>
      </c>
      <c r="CA5" s="21"/>
      <c r="CC5" s="21">
        <f>IF(A4=C4,O6,0)</f>
        <v>18</v>
      </c>
      <c r="CD5" s="21">
        <f>IF(CC5&gt;=BZ5,1,CC5/BZ5)</f>
        <v>1</v>
      </c>
      <c r="CJ5" s="22">
        <f t="shared" si="11"/>
        <v>48.472680249788112</v>
      </c>
      <c r="CK5" s="22">
        <f t="shared" si="12"/>
        <v>18</v>
      </c>
      <c r="CL5" s="22">
        <f t="shared" si="13"/>
        <v>4.803497882409383</v>
      </c>
      <c r="CM5" s="22">
        <f t="shared" si="4"/>
        <v>0.46416979272224812</v>
      </c>
      <c r="CN5" s="22">
        <f t="shared" si="5"/>
        <v>9.6631622223059155E-2</v>
      </c>
      <c r="CO5" s="22">
        <f t="shared" si="6"/>
        <v>12</v>
      </c>
      <c r="CP5" s="22">
        <f t="shared" si="7"/>
        <v>0.3136180399916888</v>
      </c>
      <c r="CQ5" s="22">
        <f t="shared" si="8"/>
        <v>0.6863819600083112</v>
      </c>
      <c r="CR5" s="22">
        <f t="shared" si="9"/>
        <v>33.270773276705718</v>
      </c>
      <c r="CU5" s="22">
        <f t="shared" si="0"/>
        <v>3.0769230769230771</v>
      </c>
      <c r="CV5" s="22">
        <f t="shared" si="1"/>
        <v>12.307692307692303</v>
      </c>
      <c r="CW5" s="22">
        <f t="shared" si="10"/>
        <v>12</v>
      </c>
    </row>
    <row r="6" spans="1:256" ht="13.5" customHeight="1" x14ac:dyDescent="0.35">
      <c r="A6" s="314" t="str">
        <f>IF(CM65+BL14=2,"ok","Verifique cotas, SPT e tipo de solo")</f>
        <v>ok</v>
      </c>
      <c r="B6" s="315"/>
      <c r="C6" s="315"/>
      <c r="D6" s="315"/>
      <c r="E6" s="315"/>
      <c r="F6" s="315"/>
      <c r="G6" s="316"/>
      <c r="H6" s="316"/>
      <c r="I6" s="316"/>
      <c r="J6" s="316"/>
      <c r="K6" s="316"/>
      <c r="L6" s="313" t="s">
        <v>44</v>
      </c>
      <c r="M6" s="312"/>
      <c r="N6" s="312"/>
      <c r="O6" s="335">
        <v>18</v>
      </c>
      <c r="P6" s="334"/>
      <c r="Q6" s="225" t="s">
        <v>45</v>
      </c>
      <c r="R6" s="226"/>
      <c r="S6" s="227" t="s">
        <v>72</v>
      </c>
      <c r="T6" s="331">
        <f>IF(A4=C4,BZ11,"")</f>
        <v>0.44</v>
      </c>
      <c r="U6" s="332"/>
      <c r="V6" s="228" t="s">
        <v>24</v>
      </c>
      <c r="W6" s="135"/>
      <c r="X6" s="136"/>
      <c r="Y6" s="136"/>
      <c r="Z6" s="136"/>
      <c r="AA6" s="136"/>
      <c r="AB6" s="136"/>
      <c r="AC6" s="136"/>
      <c r="AD6" s="136"/>
      <c r="AE6" s="304" t="s">
        <v>78</v>
      </c>
      <c r="AF6" s="305"/>
      <c r="AG6" s="305"/>
      <c r="AH6" s="305"/>
      <c r="AI6" s="305"/>
      <c r="AJ6" s="305"/>
      <c r="AK6" s="305"/>
      <c r="AL6" s="305"/>
      <c r="AM6" s="305"/>
      <c r="AN6" s="305"/>
      <c r="AO6" s="305"/>
      <c r="AP6" s="305"/>
      <c r="AQ6" s="305"/>
      <c r="AR6" s="305"/>
      <c r="AS6" s="305"/>
      <c r="AT6" s="138"/>
      <c r="AU6" s="29"/>
      <c r="AV6" s="29"/>
      <c r="AW6" s="20">
        <f t="shared" si="2"/>
        <v>15</v>
      </c>
      <c r="AX6" s="20">
        <f t="shared" si="3"/>
        <v>37.096451146122774</v>
      </c>
      <c r="AY6" s="29"/>
      <c r="AZ6" s="29"/>
      <c r="BA6" s="29"/>
      <c r="BB6" s="29"/>
      <c r="BC6" s="29"/>
      <c r="BD6" s="29"/>
      <c r="BE6" s="21">
        <v>2</v>
      </c>
      <c r="BF6" s="21">
        <f>IF(BE3=BE6,1,0)</f>
        <v>0</v>
      </c>
      <c r="BL6" s="21">
        <f>SUM(BL4:BL5)</f>
        <v>126</v>
      </c>
      <c r="BM6" s="22">
        <v>2.5</v>
      </c>
      <c r="BN6" s="22">
        <v>5</v>
      </c>
      <c r="BO6" s="22">
        <f t="shared" ref="BO6:BO11" si="14">IF(BF6=1,BM6,0)</f>
        <v>0</v>
      </c>
      <c r="BP6" s="22">
        <f t="shared" ref="BP6:BP11" si="15">IF(BF6=1,BN6,0)</f>
        <v>0</v>
      </c>
      <c r="BT6" s="22">
        <f>IF(BF7=1,4,0)</f>
        <v>0</v>
      </c>
      <c r="BX6" s="21"/>
      <c r="BY6" s="28" t="s">
        <v>34</v>
      </c>
      <c r="BZ6" s="21">
        <f>DN30/BO12*EK65</f>
        <v>36.861353802120242</v>
      </c>
      <c r="CA6" s="21"/>
      <c r="CB6" s="21"/>
      <c r="CC6" s="21"/>
      <c r="CJ6" s="22">
        <f t="shared" si="11"/>
        <v>48.472680249788112</v>
      </c>
      <c r="CK6" s="22">
        <f t="shared" si="12"/>
        <v>18</v>
      </c>
      <c r="CL6" s="22">
        <f t="shared" si="13"/>
        <v>4.803497882409383</v>
      </c>
      <c r="CM6" s="22">
        <f t="shared" si="4"/>
        <v>0.46416979272224812</v>
      </c>
      <c r="CN6" s="22">
        <f t="shared" si="5"/>
        <v>9.6631622223059155E-2</v>
      </c>
      <c r="CO6" s="22">
        <f t="shared" si="6"/>
        <v>15</v>
      </c>
      <c r="CP6" s="22">
        <f t="shared" si="7"/>
        <v>0.23469362628684168</v>
      </c>
      <c r="CQ6" s="22">
        <f t="shared" si="8"/>
        <v>0.76530637371315835</v>
      </c>
      <c r="CR6" s="22">
        <f t="shared" si="9"/>
        <v>37.096451146122774</v>
      </c>
      <c r="CU6" s="22">
        <f t="shared" si="0"/>
        <v>3.0769230769230771</v>
      </c>
      <c r="CV6" s="22">
        <f t="shared" si="1"/>
        <v>15.38461538461538</v>
      </c>
      <c r="CW6" s="22">
        <f t="shared" si="10"/>
        <v>15</v>
      </c>
    </row>
    <row r="7" spans="1:256" ht="13.5" customHeight="1" x14ac:dyDescent="0.25">
      <c r="A7" s="12"/>
      <c r="B7" s="215"/>
      <c r="C7" s="216"/>
      <c r="D7" s="448" t="s">
        <v>10</v>
      </c>
      <c r="E7" s="449"/>
      <c r="F7" s="449"/>
      <c r="G7" s="449"/>
      <c r="H7" s="449"/>
      <c r="I7" s="449"/>
      <c r="J7" s="449"/>
      <c r="K7" s="439" t="s">
        <v>9</v>
      </c>
      <c r="L7" s="323" t="s">
        <v>47</v>
      </c>
      <c r="M7" s="324"/>
      <c r="N7" s="324"/>
      <c r="O7" s="335">
        <v>21</v>
      </c>
      <c r="P7" s="334"/>
      <c r="Q7" s="225" t="s">
        <v>48</v>
      </c>
      <c r="R7" s="226"/>
      <c r="S7" s="227" t="s">
        <v>65</v>
      </c>
      <c r="T7" s="348">
        <f>IF(A4=C4,T5+T6,"")</f>
        <v>4.803497882409383</v>
      </c>
      <c r="U7" s="348"/>
      <c r="V7" s="228" t="s">
        <v>24</v>
      </c>
      <c r="W7" s="135"/>
      <c r="X7" s="136"/>
      <c r="Y7" s="136"/>
      <c r="Z7" s="136"/>
      <c r="AA7" s="136"/>
      <c r="AB7" s="136"/>
      <c r="AC7" s="136"/>
      <c r="AD7" s="136"/>
      <c r="AE7" s="136"/>
      <c r="AF7" s="133"/>
      <c r="AG7" s="137"/>
      <c r="AH7" s="137"/>
      <c r="AI7" s="137"/>
      <c r="AJ7" s="137"/>
      <c r="AK7" s="137"/>
      <c r="AL7" s="137"/>
      <c r="AM7" s="137"/>
      <c r="AN7" s="137"/>
      <c r="AO7" s="139"/>
      <c r="AP7" s="136"/>
      <c r="AQ7" s="136"/>
      <c r="AR7" s="136"/>
      <c r="AS7" s="136"/>
      <c r="AT7" s="138"/>
      <c r="AU7" s="29"/>
      <c r="AV7" s="29"/>
      <c r="AW7" s="20">
        <f t="shared" si="2"/>
        <v>18</v>
      </c>
      <c r="AX7" s="20">
        <f t="shared" si="3"/>
        <v>39.959367489208773</v>
      </c>
      <c r="AY7" s="29"/>
      <c r="AZ7" s="29"/>
      <c r="BA7" s="29"/>
      <c r="BB7" s="29"/>
      <c r="BC7" s="29"/>
      <c r="BD7" s="29"/>
      <c r="BE7" s="21">
        <v>3</v>
      </c>
      <c r="BF7" s="21">
        <f>IF(BE3=BE7,1,0)</f>
        <v>0</v>
      </c>
      <c r="BL7" s="21" t="str">
        <f>BAHTTEXT(BL4)</f>
        <v>เจ็ดสิบหกบาทถ้วน</v>
      </c>
      <c r="BM7" s="22">
        <v>2</v>
      </c>
      <c r="BN7" s="22">
        <v>4</v>
      </c>
      <c r="BO7" s="22">
        <f t="shared" si="14"/>
        <v>0</v>
      </c>
      <c r="BP7" s="22">
        <f t="shared" si="15"/>
        <v>0</v>
      </c>
      <c r="BT7" s="22">
        <f>IF(BF8=1,3,0)</f>
        <v>3</v>
      </c>
      <c r="BX7" s="21"/>
      <c r="BY7" s="28" t="s">
        <v>35</v>
      </c>
      <c r="BZ7" s="21">
        <f>SUM(BZ5:BZ6)</f>
        <v>48.472680249788112</v>
      </c>
      <c r="CA7" s="21"/>
      <c r="CB7" s="21"/>
      <c r="CC7" s="357" t="s">
        <v>67</v>
      </c>
      <c r="CD7" s="358"/>
      <c r="CE7" s="358"/>
      <c r="CF7" s="358"/>
      <c r="CG7" s="358"/>
      <c r="CH7" s="358"/>
      <c r="CI7" s="358"/>
      <c r="CJ7" s="22">
        <f t="shared" si="11"/>
        <v>48.472680249788112</v>
      </c>
      <c r="CK7" s="22">
        <f t="shared" si="12"/>
        <v>18</v>
      </c>
      <c r="CL7" s="22">
        <f t="shared" si="13"/>
        <v>4.803497882409383</v>
      </c>
      <c r="CM7" s="22">
        <f t="shared" si="4"/>
        <v>0.46416979272224812</v>
      </c>
      <c r="CN7" s="22">
        <f t="shared" si="5"/>
        <v>9.6631622223059155E-2</v>
      </c>
      <c r="CO7" s="22">
        <f t="shared" si="6"/>
        <v>18</v>
      </c>
      <c r="CP7" s="22">
        <f t="shared" si="7"/>
        <v>0.17563115381094593</v>
      </c>
      <c r="CQ7" s="22">
        <f t="shared" si="8"/>
        <v>0.82436884618905404</v>
      </c>
      <c r="CR7" s="22">
        <f t="shared" si="9"/>
        <v>39.959367489208773</v>
      </c>
      <c r="CU7" s="22">
        <f t="shared" si="0"/>
        <v>3.0769230769230771</v>
      </c>
      <c r="CV7" s="22">
        <f t="shared" si="1"/>
        <v>18.461538461538456</v>
      </c>
      <c r="CW7" s="22">
        <f t="shared" si="10"/>
        <v>18</v>
      </c>
    </row>
    <row r="8" spans="1:256" ht="13.5" customHeight="1" x14ac:dyDescent="0.25">
      <c r="A8" s="13"/>
      <c r="B8" s="217"/>
      <c r="C8" s="218"/>
      <c r="D8" s="437" t="s">
        <v>2</v>
      </c>
      <c r="E8" s="340" t="s">
        <v>4</v>
      </c>
      <c r="F8" s="342" t="s">
        <v>3</v>
      </c>
      <c r="G8" s="340" t="s">
        <v>5</v>
      </c>
      <c r="H8" s="342" t="s">
        <v>6</v>
      </c>
      <c r="I8" s="340" t="s">
        <v>7</v>
      </c>
      <c r="J8" s="342" t="s">
        <v>8</v>
      </c>
      <c r="K8" s="440"/>
      <c r="L8" s="323" t="s">
        <v>55</v>
      </c>
      <c r="M8" s="324"/>
      <c r="N8" s="324"/>
      <c r="O8" s="333">
        <v>8</v>
      </c>
      <c r="P8" s="334"/>
      <c r="Q8" s="229" t="s">
        <v>23</v>
      </c>
      <c r="R8" s="225"/>
      <c r="S8" s="225"/>
      <c r="T8" s="226"/>
      <c r="U8" s="226"/>
      <c r="V8" s="230"/>
      <c r="W8" s="135"/>
      <c r="X8" s="136"/>
      <c r="Y8" s="136"/>
      <c r="Z8" s="136"/>
      <c r="AA8" s="136"/>
      <c r="AB8" s="136"/>
      <c r="AC8" s="136"/>
      <c r="AD8" s="136"/>
      <c r="AE8" s="136"/>
      <c r="AF8" s="133"/>
      <c r="AG8" s="137"/>
      <c r="AH8" s="137"/>
      <c r="AI8" s="137"/>
      <c r="AJ8" s="137"/>
      <c r="AK8" s="137"/>
      <c r="AL8" s="137"/>
      <c r="AM8" s="137"/>
      <c r="AN8" s="137"/>
      <c r="AO8" s="139"/>
      <c r="AP8" s="136"/>
      <c r="AQ8" s="136"/>
      <c r="AR8" s="136"/>
      <c r="AS8" s="136"/>
      <c r="AT8" s="138"/>
      <c r="AU8" s="29"/>
      <c r="AV8" s="29"/>
      <c r="AW8" s="20">
        <f t="shared" si="2"/>
        <v>22</v>
      </c>
      <c r="AX8" s="20">
        <f t="shared" si="3"/>
        <v>42.68862720071369</v>
      </c>
      <c r="AY8" s="29"/>
      <c r="AZ8" s="29"/>
      <c r="BA8" s="29"/>
      <c r="BB8" s="29"/>
      <c r="BC8" s="29"/>
      <c r="BD8" s="29"/>
      <c r="BE8" s="21">
        <v>4</v>
      </c>
      <c r="BF8" s="21">
        <f>IF(BE3=BE8,1,0)</f>
        <v>1</v>
      </c>
      <c r="BL8" s="21" t="str">
        <f>BAHTTEXT(BL5)</f>
        <v>ห้าสิบบาทถ้วน</v>
      </c>
      <c r="BM8" s="22">
        <v>3</v>
      </c>
      <c r="BN8" s="22">
        <v>6</v>
      </c>
      <c r="BO8" s="22">
        <f t="shared" si="14"/>
        <v>3</v>
      </c>
      <c r="BP8" s="22">
        <f t="shared" si="15"/>
        <v>6</v>
      </c>
      <c r="BT8" s="22">
        <f>IF(BF9=1,3,0)</f>
        <v>0</v>
      </c>
      <c r="BX8" s="21"/>
      <c r="BY8" s="28" t="s">
        <v>36</v>
      </c>
      <c r="BZ8" s="30">
        <f>BZ7/2</f>
        <v>24.236340124894056</v>
      </c>
      <c r="CA8" s="21"/>
      <c r="CB8" s="21"/>
      <c r="CD8" s="21"/>
      <c r="CJ8" s="22">
        <f t="shared" si="11"/>
        <v>48.472680249788112</v>
      </c>
      <c r="CK8" s="22">
        <f t="shared" si="12"/>
        <v>18</v>
      </c>
      <c r="CL8" s="22">
        <f t="shared" si="13"/>
        <v>4.803497882409383</v>
      </c>
      <c r="CM8" s="22">
        <f t="shared" si="4"/>
        <v>0.46416979272224812</v>
      </c>
      <c r="CN8" s="22">
        <f t="shared" si="5"/>
        <v>9.6631622223059155E-2</v>
      </c>
      <c r="CO8" s="22">
        <f t="shared" si="6"/>
        <v>22</v>
      </c>
      <c r="CP8" s="22">
        <f t="shared" si="7"/>
        <v>0.11932604137564075</v>
      </c>
      <c r="CQ8" s="22">
        <f t="shared" si="8"/>
        <v>0.88067395862435927</v>
      </c>
      <c r="CR8" s="22">
        <f t="shared" si="9"/>
        <v>42.68862720071369</v>
      </c>
      <c r="CU8" s="22">
        <f t="shared" si="0"/>
        <v>3.0769230769230771</v>
      </c>
      <c r="CV8" s="22">
        <f t="shared" si="1"/>
        <v>21.538461538461533</v>
      </c>
      <c r="CW8" s="22">
        <f t="shared" si="10"/>
        <v>22</v>
      </c>
    </row>
    <row r="9" spans="1:256" ht="13.5" customHeight="1" x14ac:dyDescent="0.25">
      <c r="A9" s="14"/>
      <c r="B9" s="217"/>
      <c r="C9" s="218"/>
      <c r="D9" s="437"/>
      <c r="E9" s="340"/>
      <c r="F9" s="342"/>
      <c r="G9" s="340"/>
      <c r="H9" s="342"/>
      <c r="I9" s="340"/>
      <c r="J9" s="342"/>
      <c r="K9" s="440"/>
      <c r="L9" s="231"/>
      <c r="M9" s="450" t="s">
        <v>78</v>
      </c>
      <c r="N9" s="450"/>
      <c r="O9" s="450"/>
      <c r="P9" s="450"/>
      <c r="Q9" s="450"/>
      <c r="R9" s="450"/>
      <c r="S9" s="450"/>
      <c r="T9" s="450"/>
      <c r="U9" s="450"/>
      <c r="V9" s="230"/>
      <c r="W9" s="135"/>
      <c r="X9" s="136"/>
      <c r="Y9" s="136"/>
      <c r="Z9" s="136"/>
      <c r="AA9" s="136"/>
      <c r="AB9" s="136"/>
      <c r="AC9" s="136"/>
      <c r="AD9" s="136"/>
      <c r="AE9" s="136"/>
      <c r="AF9" s="137"/>
      <c r="AG9" s="137"/>
      <c r="AH9" s="137"/>
      <c r="AI9" s="137"/>
      <c r="AJ9" s="137"/>
      <c r="AK9" s="137"/>
      <c r="AL9" s="137"/>
      <c r="AM9" s="137"/>
      <c r="AN9" s="137"/>
      <c r="AO9" s="140"/>
      <c r="AP9" s="136"/>
      <c r="AQ9" s="136"/>
      <c r="AR9" s="136"/>
      <c r="AS9" s="136"/>
      <c r="AT9" s="138"/>
      <c r="AU9" s="29"/>
      <c r="AV9" s="29"/>
      <c r="AW9" s="20">
        <f t="shared" si="2"/>
        <v>25</v>
      </c>
      <c r="AX9" s="20">
        <f t="shared" si="3"/>
        <v>44.144229039651371</v>
      </c>
      <c r="AY9" s="29"/>
      <c r="AZ9" s="29"/>
      <c r="BA9" s="29"/>
      <c r="BB9" s="29"/>
      <c r="BC9" s="29"/>
      <c r="BD9" s="29"/>
      <c r="BE9" s="21">
        <v>5</v>
      </c>
      <c r="BF9" s="21">
        <f>IF(BE3=BE9,1,0)</f>
        <v>0</v>
      </c>
      <c r="BL9" s="21">
        <f>CODE(BL7)</f>
        <v>63</v>
      </c>
      <c r="BM9" s="22">
        <v>3</v>
      </c>
      <c r="BN9" s="22">
        <v>6</v>
      </c>
      <c r="BO9" s="22">
        <f t="shared" si="14"/>
        <v>0</v>
      </c>
      <c r="BP9" s="22">
        <f t="shared" si="15"/>
        <v>0</v>
      </c>
      <c r="BT9" s="22">
        <f>IF(BF10=1,3,0)</f>
        <v>0</v>
      </c>
      <c r="BX9" s="21"/>
      <c r="BY9" s="31"/>
      <c r="BZ9" s="21"/>
      <c r="CA9" s="21"/>
      <c r="CB9" s="21"/>
      <c r="CC9" s="21"/>
      <c r="CJ9" s="22">
        <f t="shared" si="11"/>
        <v>48.472680249788112</v>
      </c>
      <c r="CK9" s="22">
        <f t="shared" si="12"/>
        <v>18</v>
      </c>
      <c r="CL9" s="22">
        <f t="shared" si="13"/>
        <v>4.803497882409383</v>
      </c>
      <c r="CM9" s="22">
        <f t="shared" si="4"/>
        <v>0.46416979272224812</v>
      </c>
      <c r="CN9" s="22">
        <f t="shared" si="5"/>
        <v>9.6631622223059155E-2</v>
      </c>
      <c r="CO9" s="22">
        <f t="shared" si="6"/>
        <v>25</v>
      </c>
      <c r="CP9" s="22">
        <f t="shared" si="7"/>
        <v>8.9296716992571579E-2</v>
      </c>
      <c r="CQ9" s="22">
        <f t="shared" si="8"/>
        <v>0.91070328300742842</v>
      </c>
      <c r="CR9" s="22">
        <f t="shared" si="9"/>
        <v>44.144229039651371</v>
      </c>
      <c r="CU9" s="22">
        <f t="shared" si="0"/>
        <v>3.0769230769230771</v>
      </c>
      <c r="CV9" s="22">
        <f t="shared" si="1"/>
        <v>24.61538461538461</v>
      </c>
      <c r="CW9" s="22">
        <f t="shared" si="10"/>
        <v>25</v>
      </c>
    </row>
    <row r="10" spans="1:256" ht="13.5" customHeight="1" x14ac:dyDescent="0.25">
      <c r="A10" s="15"/>
      <c r="B10" s="219"/>
      <c r="C10" s="220"/>
      <c r="D10" s="437"/>
      <c r="E10" s="340"/>
      <c r="F10" s="342"/>
      <c r="G10" s="340"/>
      <c r="H10" s="342"/>
      <c r="I10" s="340"/>
      <c r="J10" s="342"/>
      <c r="K10" s="440"/>
      <c r="L10" s="176"/>
      <c r="M10" s="444" t="s">
        <v>53</v>
      </c>
      <c r="N10" s="444"/>
      <c r="O10" s="444"/>
      <c r="P10" s="444"/>
      <c r="Q10" s="444"/>
      <c r="R10" s="444"/>
      <c r="S10" s="444"/>
      <c r="T10" s="444"/>
      <c r="U10" s="177"/>
      <c r="V10" s="178"/>
      <c r="W10" s="135"/>
      <c r="X10" s="136"/>
      <c r="Y10" s="136"/>
      <c r="Z10" s="136"/>
      <c r="AA10" s="136"/>
      <c r="AB10" s="136"/>
      <c r="AC10" s="136"/>
      <c r="AD10" s="136"/>
      <c r="AE10" s="136"/>
      <c r="AF10" s="133"/>
      <c r="AG10" s="137"/>
      <c r="AH10" s="137"/>
      <c r="AI10" s="137"/>
      <c r="AJ10" s="137"/>
      <c r="AK10" s="137"/>
      <c r="AL10" s="141"/>
      <c r="AM10" s="142"/>
      <c r="AN10" s="142"/>
      <c r="AO10" s="139"/>
      <c r="AP10" s="136"/>
      <c r="AQ10" s="136"/>
      <c r="AR10" s="136"/>
      <c r="AS10" s="136"/>
      <c r="AT10" s="138"/>
      <c r="AU10" s="29"/>
      <c r="AV10" s="29"/>
      <c r="AW10" s="20">
        <f t="shared" si="2"/>
        <v>28</v>
      </c>
      <c r="AX10" s="20">
        <f t="shared" si="3"/>
        <v>45.2335173791204</v>
      </c>
      <c r="AY10" s="29"/>
      <c r="AZ10" s="29"/>
      <c r="BA10" s="29"/>
      <c r="BB10" s="29"/>
      <c r="BC10" s="29"/>
      <c r="BD10" s="29"/>
      <c r="BE10" s="21">
        <v>6</v>
      </c>
      <c r="BF10" s="21">
        <f>IF(BE3=BE10,1,0)</f>
        <v>0</v>
      </c>
      <c r="BL10" s="21">
        <f>LEN(BL7)</f>
        <v>16</v>
      </c>
      <c r="BM10" s="22">
        <v>2.5</v>
      </c>
      <c r="BN10" s="22">
        <v>4.5</v>
      </c>
      <c r="BO10" s="22">
        <f t="shared" si="14"/>
        <v>0</v>
      </c>
      <c r="BP10" s="22">
        <f>IF(BF10=1,BN10,0)</f>
        <v>0</v>
      </c>
      <c r="BT10" s="22">
        <f>IF(BF11=1,3,0)</f>
        <v>0</v>
      </c>
      <c r="BX10" s="21"/>
      <c r="BY10" s="21"/>
      <c r="BZ10" s="360"/>
      <c r="CA10" s="361"/>
      <c r="CB10" s="21"/>
      <c r="CC10" s="21"/>
      <c r="CJ10" s="22">
        <f t="shared" si="11"/>
        <v>48.472680249788112</v>
      </c>
      <c r="CK10" s="22">
        <f t="shared" si="12"/>
        <v>18</v>
      </c>
      <c r="CL10" s="22">
        <f t="shared" si="13"/>
        <v>4.803497882409383</v>
      </c>
      <c r="CM10" s="22">
        <f t="shared" si="4"/>
        <v>0.46416979272224812</v>
      </c>
      <c r="CN10" s="22">
        <f t="shared" si="5"/>
        <v>9.6631622223059155E-2</v>
      </c>
      <c r="CO10" s="22">
        <f t="shared" si="6"/>
        <v>28</v>
      </c>
      <c r="CP10" s="22">
        <f t="shared" si="7"/>
        <v>6.6824505143428151E-2</v>
      </c>
      <c r="CQ10" s="22">
        <f t="shared" si="8"/>
        <v>0.93317549485657181</v>
      </c>
      <c r="CR10" s="22">
        <f t="shared" si="9"/>
        <v>45.2335173791204</v>
      </c>
      <c r="CU10" s="22">
        <f t="shared" si="0"/>
        <v>3.0769230769230771</v>
      </c>
      <c r="CV10" s="22">
        <f t="shared" si="1"/>
        <v>27.692307692307686</v>
      </c>
      <c r="CW10" s="22">
        <f t="shared" si="10"/>
        <v>28</v>
      </c>
    </row>
    <row r="11" spans="1:256" ht="13.5" customHeight="1" x14ac:dyDescent="0.25">
      <c r="A11" s="426" t="str">
        <f>E3</f>
        <v xml:space="preserve">Leandro Bertaco Lúcio  CREA-SP:5069233488         </v>
      </c>
      <c r="B11" s="327" t="s">
        <v>1</v>
      </c>
      <c r="C11" s="325" t="s">
        <v>11</v>
      </c>
      <c r="D11" s="437"/>
      <c r="E11" s="340"/>
      <c r="F11" s="342"/>
      <c r="G11" s="340"/>
      <c r="H11" s="342"/>
      <c r="I11" s="340"/>
      <c r="J11" s="342"/>
      <c r="K11" s="440"/>
      <c r="L11" s="70"/>
      <c r="M11" s="344" t="s">
        <v>50</v>
      </c>
      <c r="N11" s="344"/>
      <c r="O11" s="344" t="s">
        <v>51</v>
      </c>
      <c r="P11" s="344"/>
      <c r="Q11" s="344" t="s">
        <v>52</v>
      </c>
      <c r="R11" s="344"/>
      <c r="S11" s="344" t="s">
        <v>76</v>
      </c>
      <c r="T11" s="344"/>
      <c r="U11" s="352"/>
      <c r="V11" s="71"/>
      <c r="W11" s="135"/>
      <c r="X11" s="136"/>
      <c r="Y11" s="136"/>
      <c r="Z11" s="136"/>
      <c r="AA11" s="136"/>
      <c r="AB11" s="136"/>
      <c r="AC11" s="136"/>
      <c r="AD11" s="136"/>
      <c r="AE11" s="136"/>
      <c r="AF11" s="133"/>
      <c r="AG11" s="143"/>
      <c r="AH11" s="143"/>
      <c r="AI11" s="143"/>
      <c r="AJ11" s="144"/>
      <c r="AK11" s="144"/>
      <c r="AL11" s="144"/>
      <c r="AM11" s="145"/>
      <c r="AN11" s="137"/>
      <c r="AO11" s="139"/>
      <c r="AP11" s="136"/>
      <c r="AQ11" s="136"/>
      <c r="AR11" s="136"/>
      <c r="AS11" s="136"/>
      <c r="AT11" s="138"/>
      <c r="AU11" s="29"/>
      <c r="AV11" s="29"/>
      <c r="AW11" s="20">
        <f t="shared" si="2"/>
        <v>31</v>
      </c>
      <c r="AX11" s="20">
        <f t="shared" si="3"/>
        <v>46.048677854164289</v>
      </c>
      <c r="AY11" s="29"/>
      <c r="AZ11" s="29"/>
      <c r="BA11" s="29"/>
      <c r="BB11" s="29"/>
      <c r="BC11" s="29"/>
      <c r="BD11" s="29"/>
      <c r="BE11" s="21">
        <v>7</v>
      </c>
      <c r="BF11" s="21">
        <f>IF(BE3=BE11,1,0)</f>
        <v>0</v>
      </c>
      <c r="BL11" s="21">
        <f>CODE(BL8)</f>
        <v>63</v>
      </c>
      <c r="BM11" s="22">
        <v>2</v>
      </c>
      <c r="BN11" s="22">
        <v>4</v>
      </c>
      <c r="BO11" s="22">
        <f t="shared" si="14"/>
        <v>0</v>
      </c>
      <c r="BP11" s="22">
        <f t="shared" si="15"/>
        <v>0</v>
      </c>
      <c r="BX11" s="362" t="s">
        <v>49</v>
      </c>
      <c r="BY11" s="362"/>
      <c r="BZ11" s="363">
        <f>IF(BL14=0,(1/(DN30*O7*10))*ET65,"")</f>
        <v>0.44</v>
      </c>
      <c r="CA11" s="363"/>
      <c r="CB11" s="21" t="s">
        <v>24</v>
      </c>
      <c r="CC11" s="21"/>
      <c r="CJ11" s="22">
        <f t="shared" si="11"/>
        <v>48.472680249788112</v>
      </c>
      <c r="CK11" s="22">
        <f t="shared" si="12"/>
        <v>18</v>
      </c>
      <c r="CL11" s="22">
        <f t="shared" si="13"/>
        <v>4.803497882409383</v>
      </c>
      <c r="CM11" s="22">
        <f t="shared" si="4"/>
        <v>0.46416979272224812</v>
      </c>
      <c r="CN11" s="22">
        <f t="shared" si="5"/>
        <v>9.6631622223059155E-2</v>
      </c>
      <c r="CO11" s="22">
        <f t="shared" si="6"/>
        <v>31</v>
      </c>
      <c r="CP11" s="22">
        <f t="shared" si="7"/>
        <v>5.0007599809470386E-2</v>
      </c>
      <c r="CQ11" s="22">
        <f t="shared" si="8"/>
        <v>0.94999240019052966</v>
      </c>
      <c r="CR11" s="22">
        <f t="shared" si="9"/>
        <v>46.048677854164289</v>
      </c>
      <c r="CU11" s="22">
        <f t="shared" si="0"/>
        <v>3.0769230769230771</v>
      </c>
      <c r="CV11" s="22">
        <f t="shared" si="1"/>
        <v>30.769230769230763</v>
      </c>
      <c r="CW11" s="22">
        <f t="shared" si="10"/>
        <v>31</v>
      </c>
    </row>
    <row r="12" spans="1:256" ht="13.5" customHeight="1" x14ac:dyDescent="0.25">
      <c r="A12" s="427"/>
      <c r="B12" s="327"/>
      <c r="C12" s="325"/>
      <c r="D12" s="437"/>
      <c r="E12" s="340"/>
      <c r="F12" s="342"/>
      <c r="G12" s="340"/>
      <c r="H12" s="342"/>
      <c r="I12" s="340"/>
      <c r="J12" s="342"/>
      <c r="K12" s="440"/>
      <c r="L12" s="179"/>
      <c r="M12" s="345"/>
      <c r="N12" s="345"/>
      <c r="O12" s="345"/>
      <c r="P12" s="345"/>
      <c r="Q12" s="345"/>
      <c r="R12" s="345"/>
      <c r="S12" s="345"/>
      <c r="T12" s="345"/>
      <c r="U12" s="353"/>
      <c r="V12" s="180"/>
      <c r="W12" s="146" t="s">
        <v>70</v>
      </c>
      <c r="X12" s="433">
        <f>IF(A4=C4,BO12,"")</f>
        <v>3</v>
      </c>
      <c r="Y12" s="433"/>
      <c r="Z12" s="147" t="s">
        <v>71</v>
      </c>
      <c r="AA12" s="433">
        <f>IF(A4=C4,BP12,"")</f>
        <v>6</v>
      </c>
      <c r="AB12" s="433"/>
      <c r="AC12" s="308" t="str">
        <f>E3</f>
        <v xml:space="preserve">Leandro Bertaco Lúcio  CREA-SP:5069233488         </v>
      </c>
      <c r="AD12" s="308"/>
      <c r="AE12" s="308"/>
      <c r="AF12" s="308"/>
      <c r="AG12" s="308"/>
      <c r="AH12" s="308"/>
      <c r="AI12" s="308"/>
      <c r="AJ12" s="308"/>
      <c r="AK12" s="308"/>
      <c r="AL12" s="308"/>
      <c r="AM12" s="308"/>
      <c r="AN12" s="308"/>
      <c r="AO12" s="308"/>
      <c r="AP12" s="308"/>
      <c r="AQ12" s="308"/>
      <c r="AR12" s="308"/>
      <c r="AS12" s="148"/>
      <c r="AT12" s="149"/>
      <c r="AU12" s="29"/>
      <c r="AV12" s="29"/>
      <c r="AW12" s="20">
        <f t="shared" si="2"/>
        <v>34</v>
      </c>
      <c r="AX12" s="20">
        <f t="shared" si="3"/>
        <v>46.658696869329439</v>
      </c>
      <c r="AY12" s="29"/>
      <c r="AZ12" s="29"/>
      <c r="BA12" s="29"/>
      <c r="BB12" s="29"/>
      <c r="BC12" s="29"/>
      <c r="BD12" s="29"/>
      <c r="BJ12" s="31"/>
      <c r="BK12" s="31"/>
      <c r="BL12" s="21">
        <f>LEN(BL8)</f>
        <v>13</v>
      </c>
      <c r="BO12" s="32">
        <f>SUM(BO5:BO11)</f>
        <v>3</v>
      </c>
      <c r="BP12" s="32">
        <f>SUM(BP5:BP11)</f>
        <v>6</v>
      </c>
      <c r="BT12" s="32">
        <f>SUM(BT4:BT10)</f>
        <v>3</v>
      </c>
      <c r="CI12" s="32"/>
      <c r="CJ12" s="22">
        <f t="shared" si="11"/>
        <v>48.472680249788112</v>
      </c>
      <c r="CK12" s="22">
        <f t="shared" si="12"/>
        <v>18</v>
      </c>
      <c r="CL12" s="22">
        <f t="shared" si="13"/>
        <v>4.803497882409383</v>
      </c>
      <c r="CM12" s="22">
        <f t="shared" si="4"/>
        <v>0.46416979272224812</v>
      </c>
      <c r="CN12" s="22">
        <f t="shared" si="5"/>
        <v>9.6631622223059155E-2</v>
      </c>
      <c r="CO12" s="22">
        <f t="shared" si="6"/>
        <v>34</v>
      </c>
      <c r="CP12" s="22">
        <f t="shared" si="7"/>
        <v>3.742279921619561E-2</v>
      </c>
      <c r="CQ12" s="22">
        <f t="shared" si="8"/>
        <v>0.96257720078380438</v>
      </c>
      <c r="CR12" s="22">
        <f t="shared" si="9"/>
        <v>46.658696869329439</v>
      </c>
      <c r="CU12" s="22">
        <f>CU13</f>
        <v>3.0769230769230771</v>
      </c>
      <c r="CV12" s="22">
        <f>CV13-CU13</f>
        <v>33.84615384615384</v>
      </c>
      <c r="CW12" s="22">
        <f t="shared" si="10"/>
        <v>34</v>
      </c>
      <c r="CZ12" s="32"/>
      <c r="DA12" s="32"/>
      <c r="DB12" s="32"/>
      <c r="DJ12" s="33"/>
      <c r="DK12" s="34"/>
      <c r="DL12" s="34"/>
      <c r="DM12" s="34"/>
      <c r="DN12" s="34"/>
      <c r="DO12" s="34"/>
      <c r="DP12" s="34"/>
      <c r="DQ12" s="359" t="s">
        <v>12</v>
      </c>
      <c r="DR12" s="359"/>
      <c r="DS12" s="359"/>
      <c r="DT12" s="359"/>
      <c r="DU12" s="359"/>
      <c r="DV12" s="359"/>
      <c r="DW12" s="359"/>
      <c r="DX12" s="359"/>
      <c r="DY12" s="359"/>
      <c r="DZ12" s="359"/>
      <c r="EA12" s="359"/>
      <c r="EB12" s="359"/>
      <c r="EC12" s="359"/>
      <c r="ED12" s="359"/>
      <c r="EE12" s="359"/>
      <c r="EF12" s="359"/>
      <c r="EG12" s="359"/>
      <c r="EH12" s="359"/>
      <c r="EI12" s="359"/>
      <c r="EJ12" s="359"/>
      <c r="EK12" s="359"/>
      <c r="EL12" s="359"/>
      <c r="EM12" s="359"/>
      <c r="EN12" s="359"/>
      <c r="EO12" s="359"/>
      <c r="EP12" s="359"/>
      <c r="EQ12" s="359"/>
      <c r="ER12" s="359"/>
      <c r="ES12" s="359"/>
      <c r="ET12" s="359"/>
      <c r="EU12" s="359"/>
      <c r="EV12" s="359"/>
      <c r="EW12" s="359"/>
      <c r="EX12" s="359"/>
      <c r="EY12" s="359"/>
      <c r="EZ12" s="359"/>
      <c r="FA12" s="359"/>
      <c r="FB12" s="359"/>
      <c r="FC12" s="359"/>
      <c r="FD12" s="359"/>
      <c r="FE12" s="359"/>
      <c r="FF12" s="359"/>
      <c r="FG12" s="359"/>
      <c r="FH12" s="359"/>
      <c r="FO12" s="35"/>
      <c r="FP12" s="36"/>
      <c r="FQ12" s="36"/>
      <c r="FR12" s="36"/>
      <c r="FS12" s="36"/>
      <c r="FT12" s="36"/>
      <c r="FU12" s="36"/>
      <c r="FV12" s="36"/>
      <c r="FW12" s="36"/>
      <c r="FX12" s="36"/>
      <c r="FY12" s="36"/>
      <c r="FZ12" s="36"/>
      <c r="GA12" s="36"/>
      <c r="GB12" s="36"/>
      <c r="GC12" s="36"/>
      <c r="GD12" s="36"/>
      <c r="GE12" s="36"/>
      <c r="GF12" s="36"/>
      <c r="GG12" s="36"/>
      <c r="GH12" s="36"/>
      <c r="GI12" s="36"/>
      <c r="GJ12" s="36"/>
      <c r="GK12" s="36"/>
      <c r="GL12" s="36"/>
      <c r="GM12" s="36"/>
      <c r="GN12" s="36"/>
      <c r="GO12" s="36"/>
      <c r="GP12" s="36"/>
      <c r="GQ12" s="36"/>
      <c r="GR12" s="36"/>
      <c r="GS12" s="36"/>
      <c r="GT12" s="36"/>
      <c r="GU12" s="36"/>
      <c r="GV12" s="36"/>
      <c r="GW12" s="36"/>
      <c r="GX12" s="36"/>
      <c r="GY12" s="36"/>
      <c r="GZ12" s="36"/>
      <c r="HA12" s="36"/>
      <c r="HB12" s="36"/>
      <c r="HC12" s="36"/>
      <c r="HD12" s="36"/>
      <c r="HE12" s="36"/>
      <c r="HF12" s="36"/>
      <c r="HG12" s="36"/>
      <c r="HH12" s="36"/>
      <c r="HI12" s="36"/>
      <c r="HJ12" s="36"/>
      <c r="HK12" s="359" t="s">
        <v>60</v>
      </c>
      <c r="HL12" s="428"/>
      <c r="HM12" s="428"/>
      <c r="HN12" s="428"/>
      <c r="HO12" s="428"/>
      <c r="HP12" s="428"/>
      <c r="HQ12" s="428"/>
      <c r="HR12" s="428"/>
      <c r="HS12" s="428"/>
      <c r="HT12" s="428"/>
      <c r="HU12" s="428"/>
      <c r="HV12" s="428"/>
      <c r="HW12" s="429" t="s">
        <v>61</v>
      </c>
      <c r="HX12" s="430"/>
      <c r="HY12" s="430"/>
      <c r="HZ12" s="430"/>
      <c r="IA12" s="430"/>
      <c r="IB12" s="430"/>
      <c r="IC12" s="430"/>
      <c r="ID12" s="430"/>
      <c r="IE12" s="431"/>
      <c r="IF12" s="431"/>
      <c r="IG12" s="431"/>
      <c r="IH12" s="431"/>
      <c r="II12" s="9"/>
    </row>
    <row r="13" spans="1:256" ht="13.5" customHeight="1" x14ac:dyDescent="0.25">
      <c r="A13" s="427"/>
      <c r="B13" s="327"/>
      <c r="C13" s="325"/>
      <c r="D13" s="437"/>
      <c r="E13" s="340"/>
      <c r="F13" s="342"/>
      <c r="G13" s="340"/>
      <c r="H13" s="342"/>
      <c r="I13" s="340"/>
      <c r="J13" s="342"/>
      <c r="K13" s="440"/>
      <c r="L13" s="241"/>
      <c r="M13" s="445">
        <f>IF(A4=C4,BZ5,0)</f>
        <v>11.611326447667874</v>
      </c>
      <c r="N13" s="347"/>
      <c r="O13" s="346">
        <f>IF(A4=C4,BZ6,0)</f>
        <v>36.861353802120242</v>
      </c>
      <c r="P13" s="347"/>
      <c r="Q13" s="346">
        <f>IF(A4=C4,BZ7,0)</f>
        <v>48.472680249788112</v>
      </c>
      <c r="R13" s="347"/>
      <c r="S13" s="349">
        <f>IF(A4=C4,BZ8,0)</f>
        <v>24.236340124894056</v>
      </c>
      <c r="T13" s="350"/>
      <c r="U13" s="351"/>
      <c r="V13" s="242"/>
      <c r="W13" s="75"/>
      <c r="X13" s="432"/>
      <c r="Y13" s="432"/>
      <c r="Z13" s="432"/>
      <c r="AA13" s="432"/>
      <c r="AB13" s="76"/>
      <c r="AC13" s="76"/>
      <c r="AD13" s="76"/>
      <c r="AE13" s="76"/>
      <c r="AF13" s="77"/>
      <c r="AG13" s="78"/>
      <c r="AH13" s="79"/>
      <c r="AI13" s="79"/>
      <c r="AJ13" s="79"/>
      <c r="AK13" s="79"/>
      <c r="AL13" s="80"/>
      <c r="AM13" s="74"/>
      <c r="AN13" s="74"/>
      <c r="AO13" s="81"/>
      <c r="AP13" s="82"/>
      <c r="AQ13" s="82"/>
      <c r="AR13" s="82"/>
      <c r="AS13" s="82"/>
      <c r="AT13" s="83"/>
      <c r="AU13" s="37"/>
      <c r="AV13" s="37"/>
      <c r="AW13" s="20">
        <f t="shared" si="2"/>
        <v>37</v>
      </c>
      <c r="AX13" s="20">
        <f t="shared" si="3"/>
        <v>47.115199865065371</v>
      </c>
      <c r="AY13" s="37"/>
      <c r="AZ13" s="37"/>
      <c r="BA13" s="37"/>
      <c r="BB13" s="37"/>
      <c r="BC13" s="37"/>
      <c r="BD13" s="37"/>
      <c r="BL13" s="21">
        <f>BL4+BL5+BL6+BL9+BL10+BL11*BL12</f>
        <v>1150</v>
      </c>
      <c r="CJ13" s="22">
        <f t="shared" si="11"/>
        <v>48.472680249788112</v>
      </c>
      <c r="CK13" s="22">
        <f t="shared" si="12"/>
        <v>18</v>
      </c>
      <c r="CL13" s="22">
        <f t="shared" si="13"/>
        <v>4.803497882409383</v>
      </c>
      <c r="CM13" s="22">
        <f t="shared" si="4"/>
        <v>0.46416979272224812</v>
      </c>
      <c r="CN13" s="22">
        <f t="shared" si="5"/>
        <v>9.6631622223059155E-2</v>
      </c>
      <c r="CO13" s="22">
        <f t="shared" si="6"/>
        <v>37</v>
      </c>
      <c r="CP13" s="22">
        <f t="shared" si="7"/>
        <v>2.800506136090284E-2</v>
      </c>
      <c r="CQ13" s="22">
        <f t="shared" si="8"/>
        <v>0.97199493863909714</v>
      </c>
      <c r="CR13" s="22">
        <f t="shared" si="9"/>
        <v>47.115199865065371</v>
      </c>
      <c r="CT13" s="22">
        <f>IF(CD5=1,O4/10,0)</f>
        <v>40</v>
      </c>
      <c r="CU13" s="22">
        <f>CT13/13</f>
        <v>3.0769230769230771</v>
      </c>
      <c r="CV13" s="22">
        <f>CT13-CU13</f>
        <v>36.92307692307692</v>
      </c>
      <c r="CW13" s="22">
        <f t="shared" si="10"/>
        <v>37</v>
      </c>
      <c r="DQ13" s="356" t="s">
        <v>15</v>
      </c>
      <c r="DR13" s="356"/>
      <c r="DS13" s="356" t="s">
        <v>16</v>
      </c>
      <c r="DT13" s="356"/>
      <c r="DU13" s="356" t="s">
        <v>17</v>
      </c>
      <c r="DV13" s="356"/>
      <c r="DW13" s="356" t="s">
        <v>18</v>
      </c>
      <c r="DX13" s="356"/>
      <c r="DY13" s="356" t="s">
        <v>19</v>
      </c>
      <c r="DZ13" s="356"/>
      <c r="EA13" s="356" t="s">
        <v>20</v>
      </c>
      <c r="EB13" s="356"/>
      <c r="EC13" s="356" t="s">
        <v>21</v>
      </c>
      <c r="ED13" s="356"/>
      <c r="EE13" s="356" t="s">
        <v>22</v>
      </c>
      <c r="EF13" s="356"/>
      <c r="FY13" s="362" t="s">
        <v>57</v>
      </c>
      <c r="FZ13" s="362"/>
      <c r="GA13" s="362"/>
      <c r="GB13" s="362"/>
      <c r="GC13" s="362"/>
      <c r="GD13" s="362"/>
      <c r="GE13" s="428"/>
      <c r="GF13" s="428"/>
      <c r="GG13" s="428"/>
      <c r="GH13" s="428"/>
      <c r="GI13" s="428"/>
      <c r="GJ13" s="428"/>
      <c r="GK13" s="362"/>
      <c r="GL13" s="362"/>
      <c r="GM13" s="362"/>
      <c r="GN13" s="362"/>
      <c r="GO13" s="428"/>
      <c r="GP13" s="428"/>
      <c r="GQ13" s="428"/>
      <c r="GR13" s="428"/>
      <c r="GS13" s="428"/>
      <c r="GU13" s="356"/>
      <c r="GV13" s="356"/>
      <c r="GW13" s="356"/>
      <c r="GX13" s="356"/>
      <c r="GY13" s="356"/>
      <c r="GZ13" s="356"/>
      <c r="HA13" s="38"/>
      <c r="HB13" s="38"/>
      <c r="HC13" s="38"/>
      <c r="HD13" s="38"/>
      <c r="HE13" s="38"/>
      <c r="HF13" s="38"/>
      <c r="HG13" s="38"/>
      <c r="HH13" s="38"/>
      <c r="HI13" s="38"/>
      <c r="HJ13" s="38"/>
      <c r="HK13" s="22">
        <v>0</v>
      </c>
      <c r="HL13" s="22">
        <v>-1</v>
      </c>
      <c r="HM13" s="22">
        <v>-2</v>
      </c>
      <c r="HN13" s="22">
        <v>-3</v>
      </c>
      <c r="HO13" s="22">
        <v>-4</v>
      </c>
      <c r="HP13" s="22">
        <v>-5</v>
      </c>
      <c r="HQ13" s="22">
        <v>-6</v>
      </c>
      <c r="HR13" s="22">
        <v>-7</v>
      </c>
      <c r="HS13" s="22">
        <v>-8</v>
      </c>
      <c r="HT13" s="22">
        <v>-9</v>
      </c>
      <c r="HU13" s="22">
        <v>-10</v>
      </c>
      <c r="HV13" s="22">
        <v>-11</v>
      </c>
    </row>
    <row r="14" spans="1:256" ht="13.5" customHeight="1" x14ac:dyDescent="0.25">
      <c r="A14" s="427"/>
      <c r="B14" s="328"/>
      <c r="C14" s="326"/>
      <c r="D14" s="438"/>
      <c r="E14" s="341"/>
      <c r="F14" s="343"/>
      <c r="G14" s="341"/>
      <c r="H14" s="343"/>
      <c r="I14" s="341"/>
      <c r="J14" s="343"/>
      <c r="K14" s="441"/>
      <c r="L14" s="321" t="s">
        <v>63</v>
      </c>
      <c r="M14" s="322"/>
      <c r="N14" s="322"/>
      <c r="O14" s="322"/>
      <c r="P14" s="174"/>
      <c r="Q14" s="175"/>
      <c r="R14" s="322" t="s">
        <v>73</v>
      </c>
      <c r="S14" s="446"/>
      <c r="T14" s="446"/>
      <c r="U14" s="446"/>
      <c r="V14" s="447"/>
      <c r="W14" s="84" t="s">
        <v>58</v>
      </c>
      <c r="X14" s="85"/>
      <c r="Y14" s="86" t="s">
        <v>69</v>
      </c>
      <c r="Z14" s="87" t="s">
        <v>38</v>
      </c>
      <c r="AA14" s="88" t="s">
        <v>62</v>
      </c>
      <c r="AB14" s="89"/>
      <c r="AC14" s="89"/>
      <c r="AD14" s="89"/>
      <c r="AE14" s="89"/>
      <c r="AF14" s="90"/>
      <c r="AG14" s="91"/>
      <c r="AH14" s="91"/>
      <c r="AI14" s="91"/>
      <c r="AJ14" s="91"/>
      <c r="AK14" s="90"/>
      <c r="AL14" s="91"/>
      <c r="AM14" s="91"/>
      <c r="AN14" s="91"/>
      <c r="AO14" s="91"/>
      <c r="AP14" s="92"/>
      <c r="AQ14" s="92"/>
      <c r="AR14" s="92"/>
      <c r="AS14" s="92"/>
      <c r="AT14" s="93"/>
      <c r="AU14" s="39"/>
      <c r="AV14" s="39"/>
      <c r="AW14" s="24"/>
      <c r="AX14" s="24"/>
      <c r="AY14" s="39"/>
      <c r="AZ14" s="39"/>
      <c r="BA14" s="39"/>
      <c r="BB14" s="39"/>
      <c r="BC14" s="39"/>
      <c r="BD14" s="39"/>
      <c r="BL14" s="40">
        <f>BL13-K1</f>
        <v>0</v>
      </c>
      <c r="BN14" s="354" t="s">
        <v>40</v>
      </c>
      <c r="BO14" s="354"/>
      <c r="BP14" s="354"/>
      <c r="BQ14" s="354"/>
      <c r="BR14" s="354"/>
      <c r="BS14" s="354"/>
      <c r="BT14" s="354"/>
      <c r="BU14" s="354"/>
      <c r="CN14" s="22" t="s">
        <v>39</v>
      </c>
      <c r="CO14" s="22" t="s">
        <v>39</v>
      </c>
      <c r="CS14" s="359" t="s">
        <v>33</v>
      </c>
      <c r="CT14" s="359"/>
      <c r="CU14" s="359"/>
      <c r="CV14" s="359"/>
      <c r="CW14" s="359"/>
      <c r="CX14" s="359"/>
      <c r="CY14" s="359"/>
      <c r="CZ14" s="359"/>
      <c r="DA14" s="359"/>
      <c r="DB14" s="359"/>
      <c r="DC14" s="359"/>
      <c r="DD14" s="359"/>
      <c r="DE14" s="359"/>
      <c r="DF14" s="359"/>
      <c r="DG14" s="359"/>
      <c r="DH14" s="359"/>
      <c r="DI14" s="359"/>
      <c r="DJ14" s="359"/>
      <c r="DK14" s="359"/>
      <c r="DL14" s="359"/>
      <c r="DM14" s="359"/>
      <c r="DN14" s="359"/>
      <c r="DO14" s="359"/>
      <c r="DQ14" s="21" t="s">
        <v>37</v>
      </c>
      <c r="DR14" s="21" t="s">
        <v>38</v>
      </c>
      <c r="DS14" s="21" t="s">
        <v>37</v>
      </c>
      <c r="DT14" s="21" t="s">
        <v>38</v>
      </c>
      <c r="DU14" s="21" t="s">
        <v>37</v>
      </c>
      <c r="DV14" s="21" t="s">
        <v>38</v>
      </c>
      <c r="DW14" s="21" t="s">
        <v>37</v>
      </c>
      <c r="DX14" s="21" t="s">
        <v>38</v>
      </c>
      <c r="DY14" s="21" t="s">
        <v>37</v>
      </c>
      <c r="DZ14" s="21" t="s">
        <v>38</v>
      </c>
      <c r="EA14" s="21" t="s">
        <v>37</v>
      </c>
      <c r="EB14" s="21" t="s">
        <v>38</v>
      </c>
      <c r="EC14" s="21" t="s">
        <v>37</v>
      </c>
      <c r="ED14" s="21" t="s">
        <v>38</v>
      </c>
      <c r="EE14" s="21" t="s">
        <v>37</v>
      </c>
      <c r="EF14" s="21" t="s">
        <v>38</v>
      </c>
      <c r="EG14" s="21" t="s">
        <v>37</v>
      </c>
      <c r="EH14" s="21" t="s">
        <v>38</v>
      </c>
      <c r="FQ14" s="31"/>
      <c r="FR14" s="31"/>
      <c r="FS14" s="31"/>
      <c r="FT14" s="31"/>
      <c r="FU14" s="31"/>
      <c r="FV14" s="41" t="s">
        <v>54</v>
      </c>
      <c r="FY14" s="362" t="s">
        <v>56</v>
      </c>
      <c r="FZ14" s="362"/>
      <c r="GA14" s="362"/>
      <c r="GB14" s="362"/>
      <c r="GC14" s="362"/>
      <c r="GD14" s="362"/>
      <c r="GE14" s="428"/>
      <c r="GF14" s="428"/>
      <c r="GG14" s="428"/>
      <c r="GH14" s="428"/>
      <c r="GI14" s="428"/>
      <c r="GJ14" s="428"/>
      <c r="GK14" s="362"/>
      <c r="GL14" s="362"/>
      <c r="GM14" s="362"/>
      <c r="GN14" s="362"/>
      <c r="GO14" s="428"/>
      <c r="GP14" s="428"/>
      <c r="GQ14" s="428"/>
      <c r="GR14" s="428"/>
      <c r="GS14" s="428"/>
      <c r="HA14" s="434" t="s">
        <v>59</v>
      </c>
      <c r="HB14" s="434"/>
      <c r="HC14" s="434"/>
      <c r="HD14" s="434"/>
      <c r="HE14" s="434"/>
      <c r="HF14" s="434"/>
      <c r="HG14" s="42"/>
      <c r="HH14" s="42"/>
      <c r="HI14" s="42"/>
      <c r="HK14" s="35">
        <f>EX65</f>
        <v>119.11726279229272</v>
      </c>
      <c r="HL14" s="35">
        <f>EZ65</f>
        <v>31.699604776332542</v>
      </c>
      <c r="HM14" s="35">
        <f>FB65</f>
        <v>15.23458936452888</v>
      </c>
      <c r="HN14" s="35">
        <f>FD65</f>
        <v>9.1229651450815883</v>
      </c>
      <c r="HO14" s="36">
        <f>FF65</f>
        <v>6.1341021783603766</v>
      </c>
      <c r="HP14" s="36">
        <f>FH65</f>
        <v>4.4319044492516984</v>
      </c>
      <c r="HQ14" s="36">
        <f>FJ65</f>
        <v>3.3634159873425307</v>
      </c>
      <c r="HR14" s="36">
        <f>FL65</f>
        <v>2.6456740803379453</v>
      </c>
      <c r="HS14" s="36">
        <f>FN65</f>
        <v>2.1387930908558044</v>
      </c>
      <c r="HT14" s="36">
        <f>FP65</f>
        <v>1.7667573245884549</v>
      </c>
      <c r="HU14" s="36">
        <f>FR65</f>
        <v>1.4851977795851876</v>
      </c>
      <c r="HV14" s="36">
        <f>FT65</f>
        <v>1.2667243961104921</v>
      </c>
    </row>
    <row r="15" spans="1:256" ht="17.100000000000001" customHeight="1" x14ac:dyDescent="0.25">
      <c r="A15" s="427"/>
      <c r="B15" s="205">
        <v>1</v>
      </c>
      <c r="C15" s="16">
        <v>6</v>
      </c>
      <c r="D15" s="232"/>
      <c r="E15" s="232"/>
      <c r="F15" s="232"/>
      <c r="G15" s="232"/>
      <c r="H15" s="232"/>
      <c r="I15" s="232"/>
      <c r="J15" s="232"/>
      <c r="K15" s="232"/>
      <c r="L15" s="150"/>
      <c r="M15" s="151"/>
      <c r="N15" s="151"/>
      <c r="O15" s="151"/>
      <c r="P15" s="151"/>
      <c r="Q15" s="151"/>
      <c r="R15" s="151"/>
      <c r="S15" s="151"/>
      <c r="T15" s="151"/>
      <c r="U15" s="151"/>
      <c r="V15" s="152"/>
      <c r="W15" s="213">
        <f>GZ15</f>
        <v>17</v>
      </c>
      <c r="X15" s="238"/>
      <c r="Y15" s="240">
        <v>0.5</v>
      </c>
      <c r="Z15" s="121">
        <f>IF(EG15*CN15&gt;0,EH15,"")</f>
        <v>22</v>
      </c>
      <c r="AA15" s="122">
        <f>IF(EG15*CN15&gt;0,EG15,"")</f>
        <v>0.04</v>
      </c>
      <c r="AB15" s="94"/>
      <c r="AC15" s="94"/>
      <c r="AD15" s="94"/>
      <c r="AE15" s="94"/>
      <c r="AF15" s="95"/>
      <c r="AG15" s="96"/>
      <c r="AH15" s="96"/>
      <c r="AI15" s="96"/>
      <c r="AJ15" s="96"/>
      <c r="AK15" s="96"/>
      <c r="AL15" s="96"/>
      <c r="AM15" s="96"/>
      <c r="AN15" s="96"/>
      <c r="AO15" s="97"/>
      <c r="AP15" s="94"/>
      <c r="AQ15" s="94"/>
      <c r="AR15" s="94"/>
      <c r="AS15" s="94"/>
      <c r="AT15" s="98"/>
      <c r="AU15" s="43"/>
      <c r="AV15" s="43"/>
      <c r="AW15" s="44">
        <f>IV15</f>
        <v>0</v>
      </c>
      <c r="AX15" s="43">
        <f>ET15</f>
        <v>1.1058406140636072</v>
      </c>
      <c r="AY15" s="44">
        <f>FW15</f>
        <v>0</v>
      </c>
      <c r="AZ15" s="44">
        <f>II15</f>
        <v>0</v>
      </c>
      <c r="BA15" s="44">
        <f>HF15</f>
        <v>0</v>
      </c>
      <c r="BB15" s="43"/>
      <c r="BC15" s="43"/>
      <c r="BD15" s="43"/>
      <c r="BE15" s="25" t="b">
        <v>1</v>
      </c>
      <c r="BF15" s="25" t="b">
        <v>0</v>
      </c>
      <c r="BG15" s="25" t="b">
        <v>0</v>
      </c>
      <c r="BH15" s="25" t="b">
        <v>0</v>
      </c>
      <c r="BI15" s="25" t="b">
        <v>0</v>
      </c>
      <c r="BJ15" s="25" t="b">
        <v>0</v>
      </c>
      <c r="BK15" s="25" t="b">
        <v>0</v>
      </c>
      <c r="BL15" s="25" t="b">
        <v>0</v>
      </c>
      <c r="BN15" s="22">
        <f t="shared" ref="BN15:BN46" si="16">IF(BE15=TRUE,1,0)</f>
        <v>1</v>
      </c>
      <c r="BO15" s="22">
        <f t="shared" ref="BO15:BU51" si="17">IF(BF15=TRUE,1,0)</f>
        <v>0</v>
      </c>
      <c r="BP15" s="22">
        <f t="shared" si="17"/>
        <v>0</v>
      </c>
      <c r="BQ15" s="22">
        <f t="shared" si="17"/>
        <v>0</v>
      </c>
      <c r="BR15" s="22">
        <f t="shared" si="17"/>
        <v>0</v>
      </c>
      <c r="BS15" s="22">
        <f t="shared" si="17"/>
        <v>0</v>
      </c>
      <c r="BT15" s="22">
        <f t="shared" si="17"/>
        <v>0</v>
      </c>
      <c r="BU15" s="22">
        <f t="shared" si="17"/>
        <v>0</v>
      </c>
      <c r="BW15" s="22">
        <f>SUM(BN15:BU15)</f>
        <v>1</v>
      </c>
      <c r="BX15" s="22">
        <f>IF(BW15=1,1,0)</f>
        <v>1</v>
      </c>
      <c r="BZ15" s="22">
        <f>IF(0&lt;C15,1,0)</f>
        <v>1</v>
      </c>
      <c r="CA15" s="22" t="b">
        <f>ISNONTEXT(C15)</f>
        <v>1</v>
      </c>
      <c r="CB15" s="22">
        <f>IF(CA15=TRUE,1,0)</f>
        <v>1</v>
      </c>
      <c r="CC15" s="32">
        <f>IF(BN15+BO15+BP15+BQ15+BR15+BS15+BT15+BU15+BW15+BX15+BZ15+CB15=5,1,0)</f>
        <v>1</v>
      </c>
      <c r="CD15" s="22">
        <f>SUM(CB15:CC15)</f>
        <v>2</v>
      </c>
      <c r="CE15" s="22">
        <f>SUM(CC15:CC16)</f>
        <v>2</v>
      </c>
      <c r="CF15" s="22">
        <f>SUM(CD15:CE15)</f>
        <v>4</v>
      </c>
      <c r="CG15" s="22">
        <f>SUM(CE15:CE16)</f>
        <v>4</v>
      </c>
      <c r="CH15" s="22" t="str">
        <f t="shared" ref="CH15:CH64" si="18">IF(CF15=1,1,"")</f>
        <v/>
      </c>
      <c r="CK15" s="22" t="str">
        <f>IF(CG15=2,1,"")</f>
        <v/>
      </c>
      <c r="CL15" s="22" t="str">
        <f>IF(BX15=BZ15,"",1)</f>
        <v/>
      </c>
      <c r="CN15" s="22">
        <f>IF(CM65=2,C15,0)</f>
        <v>6</v>
      </c>
      <c r="CO15" s="22">
        <f>IF(CN15&gt;40,40,CN15)</f>
        <v>6</v>
      </c>
      <c r="CP15" s="22">
        <f>IF(C15&gt;0,1,0)</f>
        <v>1</v>
      </c>
      <c r="CS15" s="45">
        <f>O5-B15</f>
        <v>7</v>
      </c>
      <c r="CT15" s="22">
        <f>IF(CS15&gt;0,1,0)</f>
        <v>1</v>
      </c>
      <c r="CU15" s="22" t="str">
        <f>REPT(DL25,1)</f>
        <v>3</v>
      </c>
      <c r="CV15" s="22">
        <f>IF(CT15=1,CU15-CS15,"")</f>
        <v>-4</v>
      </c>
      <c r="CW15" s="22">
        <f>IF(CT15=1,CU15-CS15,0)</f>
        <v>-4</v>
      </c>
      <c r="CX15" s="22">
        <f>IF(CV15=0,1,0)</f>
        <v>0</v>
      </c>
      <c r="CY15" s="22">
        <f>IF(CW15&gt;0,1,0)</f>
        <v>0</v>
      </c>
      <c r="CZ15" s="22">
        <f>SUM(CX15:CY15)</f>
        <v>0</v>
      </c>
      <c r="DA15" s="22" t="e">
        <f>IF(CT15=1,(#REF!+#REF!+#REF!+#REF!+#REF!+#REF!+#REF!+#REF!)*CO15,"")</f>
        <v>#REF!</v>
      </c>
      <c r="DB15" s="22" t="str">
        <f>IF(CZ15&gt;0,(#REF!+#REF!+#REF!+#REF!+#REF!+#REF!+#REF!+#REF!)*CO15,"")</f>
        <v/>
      </c>
      <c r="DC15" s="22">
        <f>$DL$26</f>
        <v>1</v>
      </c>
      <c r="DD15" s="22">
        <f>IF(CT15=0,CS15+DC15,0)</f>
        <v>0</v>
      </c>
      <c r="DE15" s="22" t="str">
        <f>IF(DD15&gt;0,1,"")</f>
        <v/>
      </c>
      <c r="DF15" s="22" t="str">
        <f>IF(DE15=1,(#REF!+#REF!+#REF!+#REF!+#REF!+#REF!+#REF!+#REF!)*CO15,"")</f>
        <v/>
      </c>
      <c r="DI15" s="46"/>
      <c r="DJ15" s="46"/>
      <c r="DK15" s="46"/>
      <c r="DL15" s="46"/>
      <c r="DM15" s="46"/>
      <c r="DN15" s="46"/>
      <c r="DO15" s="46"/>
      <c r="DP15" s="46"/>
      <c r="DQ15" s="21">
        <f>IF(CC15=1,BN15*0.04,0)</f>
        <v>0.04</v>
      </c>
      <c r="DR15" s="21">
        <f>IF(CC15=1,BN15*22,0)</f>
        <v>22</v>
      </c>
      <c r="DS15" s="47">
        <f>IF(CC15=1,BO15*0.024,0)</f>
        <v>0</v>
      </c>
      <c r="DT15" s="21">
        <f>IF(CC15=1,BO15*35,0)</f>
        <v>0</v>
      </c>
      <c r="DU15" s="47">
        <f>IF(CC15=1,BP15*0.034,0)</f>
        <v>0</v>
      </c>
      <c r="DV15" s="21">
        <f>IF(CC15=1,BP15*23,0)</f>
        <v>0</v>
      </c>
      <c r="DW15" s="47">
        <f>IF(CC15=1,BQ15*0.022,0)</f>
        <v>0</v>
      </c>
      <c r="DX15" s="21">
        <f>IF(CC15=1,BQ15*55,0)</f>
        <v>0</v>
      </c>
      <c r="DY15" s="21">
        <f>IF(CC15=1,BR15*0.03,0)</f>
        <v>0</v>
      </c>
      <c r="DZ15" s="21">
        <f>IF(CC15=1,BR15*60,0)</f>
        <v>0</v>
      </c>
      <c r="EA15" s="21">
        <f>IF(CC15=1,BS15*0.02,0)</f>
        <v>0</v>
      </c>
      <c r="EB15" s="21">
        <f>IF(CC15=1,BS15*80,0)</f>
        <v>0</v>
      </c>
      <c r="EC15" s="47">
        <f>IF(CC15=1,BT15*0.014,0)</f>
        <v>0</v>
      </c>
      <c r="ED15" s="21">
        <f>IF(CC15=1,BT15*100,0)</f>
        <v>0</v>
      </c>
      <c r="EE15" s="47">
        <f>IF(CC15=1,BU15*0.014,0)</f>
        <v>0</v>
      </c>
      <c r="EF15" s="21">
        <f>IF(CC15=1,BU15*100,0)</f>
        <v>0</v>
      </c>
      <c r="EG15" s="47">
        <f>DQ15+DS15+DU15+DW15+DY15+EA15+EC15+EE15</f>
        <v>0.04</v>
      </c>
      <c r="EH15" s="21">
        <f>DR15+DT15+DV15+DX15+DZ15+EB15+ED15+EF15</f>
        <v>22</v>
      </c>
      <c r="EI15" s="21">
        <f>PRODUCT(EG15,EH15)</f>
        <v>0.88</v>
      </c>
      <c r="EJ15" s="21">
        <f t="shared" ref="EJ15:EJ46" si="19">IF(CT15=1,CO15*EI15,0)</f>
        <v>5.28</v>
      </c>
      <c r="EK15" s="21" t="str">
        <f t="shared" ref="EK15:EK46" si="20">IF(CS15=0,CO15*EH15,"")</f>
        <v/>
      </c>
      <c r="EL15" s="21">
        <f>ET66</f>
        <v>6.3886735523321256</v>
      </c>
      <c r="EM15" s="21">
        <f>IF(CS15=0,EL15,0)</f>
        <v>0</v>
      </c>
      <c r="EP15" s="48">
        <f>BP12</f>
        <v>6</v>
      </c>
      <c r="EQ15" s="47">
        <f>DL20</f>
        <v>1.2566370614359172</v>
      </c>
      <c r="ER15" s="47">
        <f>CD5</f>
        <v>1</v>
      </c>
      <c r="ES15" s="47">
        <f>((EQ15/EP15*EJ15)+EM15)*ER15</f>
        <v>1.1058406140636072</v>
      </c>
      <c r="ET15" s="47">
        <f>(EQ15/EP15*EJ15)*ER15</f>
        <v>1.1058406140636072</v>
      </c>
      <c r="EU15" s="48">
        <f>IF(ES15&gt;0,CS15,0)</f>
        <v>7</v>
      </c>
      <c r="EV15" s="48">
        <f>DM23</f>
        <v>0.4</v>
      </c>
      <c r="EW15" s="30">
        <f t="shared" ref="EW15:EW46" si="21">IF(ES15&gt;0,(POWER(EV15+EU15+0.5,2))*PI(),0)</f>
        <v>196.066797510539</v>
      </c>
      <c r="EX15" s="47">
        <f t="shared" ref="EX15:EX46" si="22">IF(ES15&gt;0,(ES15*4)/EW15,0)</f>
        <v>2.2560487101426052E-2</v>
      </c>
      <c r="EY15" s="49">
        <f t="shared" ref="EY15:EY46" si="23">IF(ES15&gt;0,(POWER(EV15+EU15+1.5,2))*PI(),0)</f>
        <v>248.84555409084754</v>
      </c>
      <c r="EZ15" s="48">
        <f t="shared" ref="EZ15:EZ46" si="24">IF(ES15&gt;0,(ES15*4)/EY15,0)</f>
        <v>1.7775533392248452E-2</v>
      </c>
      <c r="FA15" s="49">
        <f t="shared" ref="FA15:FA46" si="25">IF(ES15&gt;0,(POWER(EV15+EU15+2.5,2))*PI(),0)</f>
        <v>307.90749597833565</v>
      </c>
      <c r="FB15" s="48">
        <f t="shared" ref="FB15:FB46" si="26">IF(ES15&gt;0,(ES15*4)/FA15,0)</f>
        <v>1.4365881032547699E-2</v>
      </c>
      <c r="FC15" s="49">
        <f t="shared" ref="FC15:FC46" si="27">IF(ES15&gt;0,(POWER(EV15+EU15+3.5,2))*PI(),0)</f>
        <v>373.25262317300331</v>
      </c>
      <c r="FD15" s="48">
        <f t="shared" ref="FD15:FD46" si="28">IF(ES15&gt;0,(ES15*4)/FC15,0)</f>
        <v>1.1850854305193167E-2</v>
      </c>
      <c r="FE15" s="49">
        <f t="shared" ref="FE15:FE46" si="29">IF(ES15&gt;0,(POWER(EV15+EU15+4.5,2))*PI(),0)</f>
        <v>444.88093567485066</v>
      </c>
      <c r="FF15" s="48">
        <f t="shared" ref="FF15:FF46" si="30">IF(ES15&gt;0,(ES15*4)/FE15,0)</f>
        <v>9.9428006496716324E-3</v>
      </c>
      <c r="FG15" s="49">
        <f t="shared" ref="FG15:FG46" si="31">IF(ES15&gt;0,(POWER(EV15+EU15+5.5,2))*PI(),0)</f>
        <v>522.79243348387752</v>
      </c>
      <c r="FH15" s="48">
        <f t="shared" ref="FH15:FH46" si="32">IF(ES15&gt;0,(ES15*4)/FG15,0)</f>
        <v>8.4610299861787152E-3</v>
      </c>
      <c r="FI15" s="49">
        <f t="shared" ref="FI15:FI46" si="33">IF(ES15&gt;0,(POWER(EV15+EU15+6.5,2))*PI(),0)</f>
        <v>606.98711660008394</v>
      </c>
      <c r="FJ15" s="48">
        <f t="shared" ref="FJ15:FJ46" si="34">IF(ES15&gt;0,(ES15*4)/FI15,0)</f>
        <v>7.2874074840846752E-3</v>
      </c>
      <c r="FK15" s="49">
        <f t="shared" ref="FK15:FK46" si="35">IF(ES15&gt;0,(POWER(EV15+EU15+7.5,2))*PI(),0)</f>
        <v>697.46498502347004</v>
      </c>
      <c r="FL15" s="48">
        <f t="shared" ref="FL15:FL46" si="36">IF(ES15&gt;0,(ES15*4)/FK15,0)</f>
        <v>6.3420566641142284E-3</v>
      </c>
      <c r="FM15" s="49">
        <f t="shared" ref="FM15:FM46" si="37">IF(ES15&gt;0,(POWER(EV15+EU15+8.5,2))*PI(),0)</f>
        <v>794.22603875403559</v>
      </c>
      <c r="FN15" s="48">
        <f t="shared" ref="FN15:FN46" si="38">IF(ES15&gt;0,(ES15*4)/FM15,0)</f>
        <v>5.5693999446224437E-3</v>
      </c>
      <c r="FO15" s="49">
        <f t="shared" ref="FO15:FO46" si="39">IF(ES15&gt;0,(POWER(EV15+EU15+9.5,2))*PI(),0)</f>
        <v>897.2702777917807</v>
      </c>
      <c r="FP15" s="48">
        <f t="shared" ref="FP15:FP46" si="40">IF(ES15&gt;0,(ES15*4)/FO15,0)</f>
        <v>4.9297993767725232E-3</v>
      </c>
      <c r="FQ15" s="49">
        <f t="shared" ref="FQ15:FQ46" si="41">IF(ES15&gt;0,(POWER(EV15+EU15+10.5,2))*PI(),0)</f>
        <v>1006.5977021367055</v>
      </c>
      <c r="FR15" s="48">
        <f t="shared" ref="FR15:FR46" si="42">IF(ES15&gt;0,(ES15*4)/FQ15,0)</f>
        <v>4.3943697138041889E-3</v>
      </c>
      <c r="FS15" s="49">
        <f t="shared" ref="FS15:FS46" si="43">IF(ES15&gt;0,(POWER(EV15+EU15+11.5,2))*PI(),0)</f>
        <v>1122.2083117888099</v>
      </c>
      <c r="FT15" s="48">
        <f t="shared" ref="FT15:FT46" si="44">IF(ES15&gt;0,(ES15*4)/FS15,0)</f>
        <v>3.941658968113995E-3</v>
      </c>
      <c r="FU15" s="21">
        <f>BT12</f>
        <v>3</v>
      </c>
      <c r="FV15" s="21">
        <f t="shared" ref="FV15:FV46" si="45">IF(CT15=0,FU15*EH15*CO15,0)</f>
        <v>0</v>
      </c>
      <c r="FW15" s="21">
        <f>FV15/100</f>
        <v>0</v>
      </c>
      <c r="FX15" s="22">
        <f t="shared" ref="FX15:FX46" si="46">BN15+BO15+BP15+BQ15</f>
        <v>1</v>
      </c>
      <c r="FY15" s="22">
        <f t="shared" ref="FY15:FY46" si="47">BR15+BS15+BT15+BU15</f>
        <v>0</v>
      </c>
      <c r="FZ15" s="21">
        <f t="shared" ref="FZ15:FZ46" si="48">IF(FX15*CO15&gt;0,13,0)</f>
        <v>13</v>
      </c>
      <c r="GA15" s="21">
        <f t="shared" ref="GA15:GA46" si="49">IF(FX15*CO15&gt;2,15,0)</f>
        <v>15</v>
      </c>
      <c r="GB15" s="21">
        <f t="shared" ref="GB15:GB46" si="50">IF(FX15*CO15&gt;5,17,0)</f>
        <v>17</v>
      </c>
      <c r="GC15" s="21">
        <f t="shared" ref="GC15:GC46" si="51">IF(FX15*CO15&gt;10,19,0)</f>
        <v>0</v>
      </c>
      <c r="GD15" s="21">
        <f t="shared" ref="GD15:GD46" si="52">IF(FX15*CO15&gt;10,20,0)</f>
        <v>0</v>
      </c>
      <c r="GE15" s="21">
        <f t="shared" ref="GE15:GE46" si="53">IF(GD15&gt;0,GD15,0)</f>
        <v>0</v>
      </c>
      <c r="GF15" s="21">
        <f t="shared" ref="GF15:GF46" si="54">IF(GD15=0,GC15,0)</f>
        <v>0</v>
      </c>
      <c r="GG15" s="21">
        <f t="shared" ref="GG15:GG46" si="55">IF(GD15+GC15=0,GB15,0)</f>
        <v>17</v>
      </c>
      <c r="GH15" s="21">
        <f t="shared" ref="GH15:GH46" si="56">IF(GD15+GC15+GB15=0,GA15,0)</f>
        <v>0</v>
      </c>
      <c r="GI15" s="21">
        <f t="shared" ref="GI15:GI46" si="57">IF(GD15+GC15+GB15+GA15=0,FZ15,0)</f>
        <v>0</v>
      </c>
      <c r="GJ15" s="31">
        <f t="shared" ref="GJ15:GJ46" si="58">SUM(GE15:GI15)</f>
        <v>17</v>
      </c>
      <c r="GK15" s="21">
        <f t="shared" ref="GK15:GK46" si="59">IF(FY15*CO15&gt;0,16,0)</f>
        <v>0</v>
      </c>
      <c r="GL15" s="21">
        <f t="shared" ref="GL15:GL46" si="60">IF(FY15*CO15&gt;8,17,0)</f>
        <v>0</v>
      </c>
      <c r="GM15" s="21">
        <f t="shared" ref="GM15:GM46" si="61">IF(FY15*CO15&gt;18,18,0)</f>
        <v>0</v>
      </c>
      <c r="GN15" s="21">
        <f>IF(GM15&gt;0,GM15,0)</f>
        <v>0</v>
      </c>
      <c r="GO15" s="21">
        <f>IF(GM15=0,GL15,0)</f>
        <v>0</v>
      </c>
      <c r="GP15" s="21">
        <f>IF(GM15+GL15=0,GK15,0)</f>
        <v>0</v>
      </c>
      <c r="GQ15" s="31">
        <f t="shared" ref="GQ15:GQ46" si="62">SUM(GN15:GP15)</f>
        <v>0</v>
      </c>
      <c r="GR15" s="48">
        <f>O8</f>
        <v>8</v>
      </c>
      <c r="GS15" s="48">
        <f t="shared" ref="GS15:GS46" si="63">GR15-B15</f>
        <v>7</v>
      </c>
      <c r="GT15" s="21">
        <f t="shared" ref="GT15:GT46" si="64">IF(GS15*GQ15&gt;=0,0,1)</f>
        <v>0</v>
      </c>
      <c r="GU15" s="31">
        <f>IF(GT15=1,GQ15+3,GQ15)</f>
        <v>0</v>
      </c>
      <c r="GV15" s="31">
        <f>GU15+GJ15</f>
        <v>17</v>
      </c>
      <c r="GW15" s="40">
        <f>BL14</f>
        <v>0</v>
      </c>
      <c r="GX15" s="21">
        <f>IF(GW15=0,1,0)</f>
        <v>1</v>
      </c>
      <c r="GY15" s="21">
        <f>IF(GX15*GV15&gt;0,GV15,"")</f>
        <v>17</v>
      </c>
      <c r="GZ15" s="21">
        <f t="shared" ref="GZ15:GZ46" si="65">IF(X15&gt;0,X15,GY15)</f>
        <v>17</v>
      </c>
      <c r="HA15" s="21">
        <f t="shared" ref="HA15:HA46" si="66">IF(CT15=1,GZ15,"")</f>
        <v>17</v>
      </c>
      <c r="HB15" s="21">
        <f t="shared" ref="HB15:HB46" si="67">IF(CT15+CP15=1,GZ15/2,0)</f>
        <v>0</v>
      </c>
      <c r="HC15" s="21">
        <f>HA65</f>
        <v>123</v>
      </c>
      <c r="HD15" s="21">
        <f>IF(HB15&gt;0,HC15,0)</f>
        <v>0</v>
      </c>
      <c r="HG15" s="49">
        <f>CS15</f>
        <v>7</v>
      </c>
      <c r="HH15" s="49">
        <f>IF(HF15&gt;0,HG15,80)</f>
        <v>80</v>
      </c>
      <c r="HI15" s="49"/>
      <c r="HJ15" s="21">
        <f>Y15</f>
        <v>0.5</v>
      </c>
      <c r="HK15" s="21">
        <f t="shared" ref="HK15:HV30" si="68">HK14</f>
        <v>119.11726279229272</v>
      </c>
      <c r="HL15" s="21">
        <f t="shared" si="68"/>
        <v>31.699604776332542</v>
      </c>
      <c r="HM15" s="21">
        <f t="shared" si="68"/>
        <v>15.23458936452888</v>
      </c>
      <c r="HN15" s="21">
        <f t="shared" si="68"/>
        <v>9.1229651450815883</v>
      </c>
      <c r="HO15" s="21">
        <f t="shared" si="68"/>
        <v>6.1341021783603766</v>
      </c>
      <c r="HP15" s="21">
        <f t="shared" si="68"/>
        <v>4.4319044492516984</v>
      </c>
      <c r="HQ15" s="21">
        <f t="shared" si="68"/>
        <v>3.3634159873425307</v>
      </c>
      <c r="HR15" s="21">
        <f t="shared" si="68"/>
        <v>2.6456740803379453</v>
      </c>
      <c r="HS15" s="21">
        <f t="shared" si="68"/>
        <v>2.1387930908558044</v>
      </c>
      <c r="HT15" s="21">
        <f t="shared" si="68"/>
        <v>1.7667573245884549</v>
      </c>
      <c r="HU15" s="21">
        <f t="shared" si="68"/>
        <v>1.4851977795851876</v>
      </c>
      <c r="HV15" s="21">
        <f t="shared" si="68"/>
        <v>1.2667243961104921</v>
      </c>
      <c r="HW15" s="8">
        <f t="shared" ref="HW15:HW30" si="69">IF(HG15*HH15=0,(POWER(((HF15+HK15)/HF15),HJ15))*FV15,0)</f>
        <v>0</v>
      </c>
      <c r="HX15" s="8">
        <f t="shared" ref="HX15:HX31" si="70">IF(HG15*HH15=1,(POWER(((HF15+HL15)/HF15),HJ15))*FV15,0)</f>
        <v>0</v>
      </c>
      <c r="HY15" s="8">
        <f t="shared" ref="HY15:HY32" si="71">IF(HG15*HH15=4,(POWER(((HF15+HM15)/HF15),HJ15))*FV15,0)</f>
        <v>0</v>
      </c>
      <c r="HZ15" s="8">
        <f t="shared" ref="HZ15:HZ33" si="72">IF(HG15*HH15=9,(POWER(((HF15+HN15)/HF15),HJ15))*FV15,0)</f>
        <v>0</v>
      </c>
      <c r="IA15" s="8">
        <f t="shared" ref="IA15:IA34" si="73">IF(HG15+HH15=-8,(POWER(((HF15+HO15)/HF15),HJ15))*FV15,0)</f>
        <v>0</v>
      </c>
      <c r="IB15" s="8">
        <f t="shared" ref="IB15:IB35" si="74">IF(HG15+HH15=-10,(POWER(((HF15+HP15)/HF15),HJ15))*FV15,0)</f>
        <v>0</v>
      </c>
      <c r="IC15" s="8">
        <f t="shared" ref="IC15:IC36" si="75">IF(HG15+HH15=-12,(POWER(((HF15+HQ15)/HF15),HJ15))*FV15,0)</f>
        <v>0</v>
      </c>
      <c r="ID15" s="8">
        <f t="shared" ref="ID15:ID37" si="76">IF(HG15+HH15=-14,(POWER(((HF15+HR15)/HF15),HJ15))*FV15,0)</f>
        <v>0</v>
      </c>
      <c r="IE15" s="8">
        <f t="shared" ref="IE15:IE38" si="77">IF(HG15+HH15=-16,(POWER(((HF15+HS15)/HF15),HJ15))*FV15,0)</f>
        <v>0</v>
      </c>
      <c r="IF15" s="8">
        <f t="shared" ref="IF15:IF39" si="78">IF(HG15+HH15=-18,(POWER(((HF15+HT15)/HF15),HJ15))*FV15,0)</f>
        <v>0</v>
      </c>
      <c r="IG15" s="8">
        <f t="shared" ref="IG15:IG40" si="79">IF(HG15+HH15=-20,(POWER(((HF15+HU15)/HF15),HJ15))*FV15,0)</f>
        <v>0</v>
      </c>
      <c r="IH15" s="8">
        <f t="shared" ref="IH15:IH41" si="80">IF(HG15+HH15=-22,(POWER(((HF15+HV15)/HF15),HJ15))*FV15,0)</f>
        <v>0</v>
      </c>
      <c r="II15" s="8">
        <f t="shared" ref="II15:II46" si="81">SUM(HW15:IH15)/100</f>
        <v>0</v>
      </c>
      <c r="IJ15" s="10">
        <f>IF(HW15&gt;0,HK15/HW15*100,0)</f>
        <v>0</v>
      </c>
      <c r="IK15" s="10">
        <f t="shared" ref="IK15:IU15" si="82">IF(HX15&gt;0,HL15/HX15*100,0)</f>
        <v>0</v>
      </c>
      <c r="IL15" s="10">
        <f t="shared" si="82"/>
        <v>0</v>
      </c>
      <c r="IM15" s="10">
        <f t="shared" si="82"/>
        <v>0</v>
      </c>
      <c r="IN15" s="10">
        <f t="shared" si="82"/>
        <v>0</v>
      </c>
      <c r="IO15" s="10">
        <f t="shared" si="82"/>
        <v>0</v>
      </c>
      <c r="IP15" s="10">
        <f t="shared" si="82"/>
        <v>0</v>
      </c>
      <c r="IQ15" s="10">
        <f t="shared" si="82"/>
        <v>0</v>
      </c>
      <c r="IR15" s="10">
        <f t="shared" si="82"/>
        <v>0</v>
      </c>
      <c r="IS15" s="10">
        <f t="shared" si="82"/>
        <v>0</v>
      </c>
      <c r="IT15" s="10">
        <f t="shared" si="82"/>
        <v>0</v>
      </c>
      <c r="IU15" s="10">
        <f t="shared" si="82"/>
        <v>0</v>
      </c>
      <c r="IV15" s="11">
        <f t="shared" ref="IV15:IV46" si="83">SUM(IJ15:IU15)</f>
        <v>0</v>
      </c>
    </row>
    <row r="16" spans="1:256" ht="17.100000000000001" customHeight="1" x14ac:dyDescent="0.25">
      <c r="A16" s="427"/>
      <c r="B16" s="206">
        <v>2</v>
      </c>
      <c r="C16" s="16">
        <v>4</v>
      </c>
      <c r="D16" s="232"/>
      <c r="E16" s="232"/>
      <c r="F16" s="232"/>
      <c r="G16" s="232"/>
      <c r="H16" s="232"/>
      <c r="I16" s="232"/>
      <c r="J16" s="232"/>
      <c r="K16" s="232"/>
      <c r="L16" s="150"/>
      <c r="M16" s="151"/>
      <c r="N16" s="151"/>
      <c r="O16" s="151"/>
      <c r="P16" s="151"/>
      <c r="Q16" s="151"/>
      <c r="R16" s="151"/>
      <c r="S16" s="151"/>
      <c r="T16" s="151"/>
      <c r="U16" s="151"/>
      <c r="V16" s="152"/>
      <c r="W16" s="213">
        <f t="shared" ref="W16:W46" si="84">GZ16</f>
        <v>15</v>
      </c>
      <c r="X16" s="238"/>
      <c r="Y16" s="240">
        <v>0.5</v>
      </c>
      <c r="Z16" s="121">
        <f t="shared" ref="Z16:Z63" si="85">IF(EG16*CN16&gt;0,EH16,"")</f>
        <v>22</v>
      </c>
      <c r="AA16" s="122">
        <f t="shared" ref="AA16:AA63" si="86">IF(EG16*CN16&gt;0,EG16,"")</f>
        <v>0.04</v>
      </c>
      <c r="AB16" s="94"/>
      <c r="AC16" s="94"/>
      <c r="AD16" s="94"/>
      <c r="AE16" s="94"/>
      <c r="AF16" s="95"/>
      <c r="AG16" s="99"/>
      <c r="AH16" s="99"/>
      <c r="AI16" s="99"/>
      <c r="AJ16" s="99"/>
      <c r="AK16" s="99"/>
      <c r="AL16" s="99"/>
      <c r="AM16" s="99"/>
      <c r="AN16" s="99"/>
      <c r="AO16" s="100"/>
      <c r="AP16" s="94"/>
      <c r="AQ16" s="94"/>
      <c r="AR16" s="94"/>
      <c r="AS16" s="94"/>
      <c r="AT16" s="98"/>
      <c r="AU16" s="43"/>
      <c r="AV16" s="43"/>
      <c r="AW16" s="44">
        <f t="shared" ref="AW16:AW63" si="87">IV16</f>
        <v>0</v>
      </c>
      <c r="AX16" s="43">
        <f t="shared" ref="AX16:AX64" si="88">ET16</f>
        <v>0.73722707604240478</v>
      </c>
      <c r="AY16" s="44">
        <f t="shared" ref="AY16:AY64" si="89">FW16</f>
        <v>0</v>
      </c>
      <c r="AZ16" s="44">
        <f t="shared" ref="AZ16:AZ64" si="90">II16</f>
        <v>0</v>
      </c>
      <c r="BA16" s="44">
        <f t="shared" ref="BA16:BA64" si="91">HF16</f>
        <v>0</v>
      </c>
      <c r="BB16" s="43"/>
      <c r="BC16" s="43"/>
      <c r="BD16" s="43"/>
      <c r="BE16" s="25" t="b">
        <v>1</v>
      </c>
      <c r="BF16" s="25" t="b">
        <v>0</v>
      </c>
      <c r="BG16" s="25" t="b">
        <v>0</v>
      </c>
      <c r="BH16" s="25" t="b">
        <v>0</v>
      </c>
      <c r="BI16" s="25" t="b">
        <v>0</v>
      </c>
      <c r="BJ16" s="25" t="b">
        <v>0</v>
      </c>
      <c r="BK16" s="25" t="b">
        <v>0</v>
      </c>
      <c r="BL16" s="25" t="b">
        <v>0</v>
      </c>
      <c r="BN16" s="22">
        <f t="shared" si="16"/>
        <v>1</v>
      </c>
      <c r="BO16" s="22">
        <f t="shared" si="17"/>
        <v>0</v>
      </c>
      <c r="BP16" s="22">
        <f t="shared" si="17"/>
        <v>0</v>
      </c>
      <c r="BQ16" s="22">
        <f t="shared" si="17"/>
        <v>0</v>
      </c>
      <c r="BR16" s="22">
        <f t="shared" si="17"/>
        <v>0</v>
      </c>
      <c r="BS16" s="22">
        <f t="shared" si="17"/>
        <v>0</v>
      </c>
      <c r="BT16" s="22">
        <f t="shared" si="17"/>
        <v>0</v>
      </c>
      <c r="BU16" s="22">
        <f t="shared" si="17"/>
        <v>0</v>
      </c>
      <c r="BW16" s="22">
        <f t="shared" ref="BW16:BW63" si="92">SUM(BN16:BU16)</f>
        <v>1</v>
      </c>
      <c r="BX16" s="22">
        <f t="shared" ref="BX16:BX64" si="93">IF(BW16=1,1,0)</f>
        <v>1</v>
      </c>
      <c r="BZ16" s="22">
        <f t="shared" ref="BZ16:BZ64" si="94">IF(0&lt;C16,1,0)</f>
        <v>1</v>
      </c>
      <c r="CA16" s="22" t="b">
        <f t="shared" ref="CA16:CA64" si="95">ISNONTEXT(C16)</f>
        <v>1</v>
      </c>
      <c r="CB16" s="22">
        <f t="shared" ref="CB16:CB64" si="96">IF(CA16=TRUE,1,0)</f>
        <v>1</v>
      </c>
      <c r="CC16" s="32">
        <f t="shared" ref="CC16:CC64" si="97">IF(BN16+BO16+BP16+BQ16+BR16+BS16+BT16+BU16+BW16+BX16+BZ16+CB16=5,1,0)</f>
        <v>1</v>
      </c>
      <c r="CD16" s="22">
        <f>SUM(CC15:CC16)</f>
        <v>2</v>
      </c>
      <c r="CE16" s="22">
        <f>SUM(CC16:CC17)</f>
        <v>2</v>
      </c>
      <c r="CF16" s="22">
        <f>SUM(CE15:CE16)</f>
        <v>4</v>
      </c>
      <c r="CG16" s="22">
        <f>SUM(CE16:CE17)</f>
        <v>4</v>
      </c>
      <c r="CH16" s="22" t="str">
        <f t="shared" si="18"/>
        <v/>
      </c>
      <c r="CJ16" s="22" t="str">
        <f t="shared" ref="CJ16:CJ64" si="98">IF(CG16=1,1,"")</f>
        <v/>
      </c>
      <c r="CK16" s="22" t="str">
        <f t="shared" ref="CK16:CK64" si="99">IF(CG16=2,1,"")</f>
        <v/>
      </c>
      <c r="CL16" s="22" t="str">
        <f t="shared" ref="CL16:CL64" si="100">IF(BX16=BZ16,"",1)</f>
        <v/>
      </c>
      <c r="CN16" s="22">
        <f>IF(CM65=2,C16,0)</f>
        <v>4</v>
      </c>
      <c r="CO16" s="22">
        <f t="shared" ref="CO16:CO64" si="101">IF(CN16&gt;40,40,CN16)</f>
        <v>4</v>
      </c>
      <c r="CP16" s="22">
        <f t="shared" ref="CP16:CP64" si="102">IF(C16&gt;0,1,0)</f>
        <v>1</v>
      </c>
      <c r="CS16" s="22">
        <f>O5-B16</f>
        <v>6</v>
      </c>
      <c r="CT16" s="22">
        <f t="shared" ref="CT16:CT64" si="103">IF(CS16&gt;0,1,0)</f>
        <v>1</v>
      </c>
      <c r="CU16" s="22" t="str">
        <f>$CU$15</f>
        <v>3</v>
      </c>
      <c r="CV16" s="22">
        <f t="shared" ref="CV16:CV64" si="104">IF(CT16=1,CU16-CS16,"")</f>
        <v>-3</v>
      </c>
      <c r="CW16" s="22">
        <f t="shared" ref="CW16:CW64" si="105">IF(CT16=1,CU16-CS16,0)</f>
        <v>-3</v>
      </c>
      <c r="CX16" s="22">
        <f t="shared" ref="CX16:CX64" si="106">IF(CV16=0,1,0)</f>
        <v>0</v>
      </c>
      <c r="CY16" s="22">
        <f t="shared" ref="CY16:CY64" si="107">IF(CW16&gt;0,1,0)</f>
        <v>0</v>
      </c>
      <c r="CZ16" s="22">
        <f t="shared" ref="CZ16:CZ64" si="108">SUM(CX16:CY16)</f>
        <v>0</v>
      </c>
      <c r="DA16" s="22" t="e">
        <f>IF(CT16=1,(#REF!+#REF!+#REF!+#REF!+#REF!+#REF!+#REF!+#REF!)*CO16,"")</f>
        <v>#REF!</v>
      </c>
      <c r="DB16" s="22" t="str">
        <f>IF(CZ16&gt;0,(#REF!+#REF!+#REF!+#REF!+#REF!+#REF!+#REF!+#REF!)*CO16,"")</f>
        <v/>
      </c>
      <c r="DC16" s="22">
        <f t="shared" ref="DC16:DC64" si="109">$DC$15</f>
        <v>1</v>
      </c>
      <c r="DD16" s="22">
        <f t="shared" ref="DD16:DD64" si="110">IF(CT16=0,CS16+DC16,0)</f>
        <v>0</v>
      </c>
      <c r="DE16" s="22" t="str">
        <f t="shared" ref="DE16:DE64" si="111">IF(DD16&gt;0,1,"")</f>
        <v/>
      </c>
      <c r="DF16" s="22" t="str">
        <f>IF(DE16=1,(#REF!+#REF!+#REF!+#REF!+#REF!+#REF!+#REF!+#REF!)*CO16,"")</f>
        <v/>
      </c>
      <c r="DQ16" s="21">
        <f t="shared" ref="DQ16:DQ64" si="112">IF(CC16=1,BN16*0.04,0)</f>
        <v>0.04</v>
      </c>
      <c r="DR16" s="21">
        <f t="shared" ref="DR16:DR64" si="113">IF(CC16=1,BN16*22,0)</f>
        <v>22</v>
      </c>
      <c r="DS16" s="47">
        <f t="shared" ref="DS16:DS64" si="114">IF(CC16=1,BO16*0.024,0)</f>
        <v>0</v>
      </c>
      <c r="DT16" s="21">
        <f t="shared" ref="DT16:DT64" si="115">IF(CC16=1,BO16*35,0)</f>
        <v>0</v>
      </c>
      <c r="DU16" s="47">
        <f t="shared" ref="DU16:DU64" si="116">IF(CC16=1,BP16*0.034,0)</f>
        <v>0</v>
      </c>
      <c r="DV16" s="21">
        <f t="shared" ref="DV16:DV64" si="117">IF(CC16=1,BP16*23,0)</f>
        <v>0</v>
      </c>
      <c r="DW16" s="47">
        <f t="shared" ref="DW16:DW64" si="118">IF(CC16=1,BQ16*0.022,0)</f>
        <v>0</v>
      </c>
      <c r="DX16" s="21">
        <f t="shared" ref="DX16:DX64" si="119">IF(CC16=1,BQ16*55,0)</f>
        <v>0</v>
      </c>
      <c r="DY16" s="21">
        <f t="shared" ref="DY16:DY64" si="120">IF(CC16=1,BR16*0.03,0)</f>
        <v>0</v>
      </c>
      <c r="DZ16" s="21">
        <f t="shared" ref="DZ16:DZ64" si="121">IF(CC16=1,BR16*60,0)</f>
        <v>0</v>
      </c>
      <c r="EA16" s="21">
        <f t="shared" ref="EA16:EA64" si="122">IF(CC16=1,BS16*0.02,0)</f>
        <v>0</v>
      </c>
      <c r="EB16" s="21">
        <f t="shared" ref="EB16:EB64" si="123">IF(CC16=1,BS16*80,0)</f>
        <v>0</v>
      </c>
      <c r="EC16" s="47">
        <f t="shared" ref="EC16:EC64" si="124">IF(CC16=1,BT16*0.014,0)</f>
        <v>0</v>
      </c>
      <c r="ED16" s="21">
        <f t="shared" ref="ED16:ED64" si="125">IF(CC16=1,BT16*100,0)</f>
        <v>0</v>
      </c>
      <c r="EE16" s="47">
        <f t="shared" ref="EE16:EE64" si="126">IF(CC16=1,BU16*0.014,0)</f>
        <v>0</v>
      </c>
      <c r="EF16" s="21">
        <f t="shared" ref="EF16:EF64" si="127">IF(CC16=1,BU16*100,0)</f>
        <v>0</v>
      </c>
      <c r="EG16" s="47">
        <f t="shared" ref="EG16:EH64" si="128">DQ16+DS16+DU16+DW16+DY16+EA16+EC16+EE16</f>
        <v>0.04</v>
      </c>
      <c r="EH16" s="21">
        <f t="shared" si="128"/>
        <v>22</v>
      </c>
      <c r="EI16" s="21">
        <f t="shared" ref="EI16:EI64" si="129">PRODUCT(EG16,EH16)</f>
        <v>0.88</v>
      </c>
      <c r="EJ16" s="21">
        <f t="shared" si="19"/>
        <v>3.52</v>
      </c>
      <c r="EK16" s="21" t="str">
        <f t="shared" si="20"/>
        <v/>
      </c>
      <c r="EL16" s="21">
        <f>EL15</f>
        <v>6.3886735523321256</v>
      </c>
      <c r="EM16" s="21">
        <f t="shared" ref="EM16:EM64" si="130">IF(CS16=0,EL16,0)</f>
        <v>0</v>
      </c>
      <c r="EP16" s="48">
        <f>EP15</f>
        <v>6</v>
      </c>
      <c r="EQ16" s="47">
        <f>EQ15</f>
        <v>1.2566370614359172</v>
      </c>
      <c r="ER16" s="47">
        <f>ER15</f>
        <v>1</v>
      </c>
      <c r="ES16" s="47">
        <f t="shared" ref="ES16:ES64" si="131">((EQ16/EP16*EJ16)+EM16)*ER16</f>
        <v>0.73722707604240478</v>
      </c>
      <c r="ET16" s="47">
        <f t="shared" ref="ET16:ET64" si="132">(EQ16/EP16*EJ16)*ER16</f>
        <v>0.73722707604240478</v>
      </c>
      <c r="EU16" s="48">
        <f t="shared" ref="EU16:EU64" si="133">IF(ES16&gt;0,CS16,0)</f>
        <v>6</v>
      </c>
      <c r="EV16" s="48">
        <f>EV15</f>
        <v>0.4</v>
      </c>
      <c r="EW16" s="30">
        <f t="shared" si="21"/>
        <v>149.57122623741006</v>
      </c>
      <c r="EX16" s="47">
        <f t="shared" si="22"/>
        <v>1.9715745991738431E-2</v>
      </c>
      <c r="EY16" s="49">
        <f t="shared" si="23"/>
        <v>196.066797510539</v>
      </c>
      <c r="EZ16" s="48">
        <f t="shared" si="24"/>
        <v>1.5040324734284034E-2</v>
      </c>
      <c r="FA16" s="49">
        <f t="shared" si="25"/>
        <v>248.84555409084754</v>
      </c>
      <c r="FB16" s="48">
        <f t="shared" si="26"/>
        <v>1.1850355594832301E-2</v>
      </c>
      <c r="FC16" s="49">
        <f t="shared" si="27"/>
        <v>307.90749597833565</v>
      </c>
      <c r="FD16" s="48">
        <f t="shared" si="28"/>
        <v>9.5772540216984663E-3</v>
      </c>
      <c r="FE16" s="49">
        <f t="shared" si="29"/>
        <v>373.25262317300331</v>
      </c>
      <c r="FF16" s="48">
        <f t="shared" si="30"/>
        <v>7.9005695367954445E-3</v>
      </c>
      <c r="FG16" s="49">
        <f t="shared" si="31"/>
        <v>444.88093567485066</v>
      </c>
      <c r="FH16" s="48">
        <f t="shared" si="32"/>
        <v>6.6285337664477549E-3</v>
      </c>
      <c r="FI16" s="49">
        <f t="shared" si="33"/>
        <v>522.79243348387752</v>
      </c>
      <c r="FJ16" s="48">
        <f t="shared" si="34"/>
        <v>5.6406866574524759E-3</v>
      </c>
      <c r="FK16" s="49">
        <f t="shared" si="35"/>
        <v>606.98711660008394</v>
      </c>
      <c r="FL16" s="48">
        <f t="shared" si="36"/>
        <v>4.8582716560564496E-3</v>
      </c>
      <c r="FM16" s="49">
        <f t="shared" si="37"/>
        <v>697.46498502347004</v>
      </c>
      <c r="FN16" s="48">
        <f t="shared" si="38"/>
        <v>4.2280377760761526E-3</v>
      </c>
      <c r="FO16" s="49">
        <f t="shared" si="39"/>
        <v>794.22603875403559</v>
      </c>
      <c r="FP16" s="48">
        <f t="shared" si="40"/>
        <v>3.7129332964149627E-3</v>
      </c>
      <c r="FQ16" s="49">
        <f t="shared" si="41"/>
        <v>897.2702777917807</v>
      </c>
      <c r="FR16" s="48">
        <f t="shared" si="42"/>
        <v>3.2865329178483485E-3</v>
      </c>
      <c r="FS16" s="49">
        <f t="shared" si="43"/>
        <v>1006.5977021367055</v>
      </c>
      <c r="FT16" s="48">
        <f t="shared" si="44"/>
        <v>2.9295798092027927E-3</v>
      </c>
      <c r="FU16" s="21">
        <f>FU15</f>
        <v>3</v>
      </c>
      <c r="FV16" s="21">
        <f t="shared" si="45"/>
        <v>0</v>
      </c>
      <c r="FW16" s="21">
        <f t="shared" ref="FW16:FW64" si="134">FV16/100</f>
        <v>0</v>
      </c>
      <c r="FX16" s="22">
        <f t="shared" si="46"/>
        <v>1</v>
      </c>
      <c r="FY16" s="22">
        <f t="shared" si="47"/>
        <v>0</v>
      </c>
      <c r="FZ16" s="21">
        <f t="shared" si="48"/>
        <v>13</v>
      </c>
      <c r="GA16" s="21">
        <f t="shared" si="49"/>
        <v>15</v>
      </c>
      <c r="GB16" s="21">
        <f t="shared" si="50"/>
        <v>0</v>
      </c>
      <c r="GC16" s="21">
        <f t="shared" si="51"/>
        <v>0</v>
      </c>
      <c r="GD16" s="21">
        <f t="shared" si="52"/>
        <v>0</v>
      </c>
      <c r="GE16" s="21">
        <f t="shared" si="53"/>
        <v>0</v>
      </c>
      <c r="GF16" s="21">
        <f t="shared" si="54"/>
        <v>0</v>
      </c>
      <c r="GG16" s="21">
        <f t="shared" si="55"/>
        <v>0</v>
      </c>
      <c r="GH16" s="21">
        <f t="shared" si="56"/>
        <v>15</v>
      </c>
      <c r="GI16" s="21">
        <f t="shared" si="57"/>
        <v>0</v>
      </c>
      <c r="GJ16" s="31">
        <f t="shared" si="58"/>
        <v>15</v>
      </c>
      <c r="GK16" s="21">
        <f t="shared" si="59"/>
        <v>0</v>
      </c>
      <c r="GL16" s="21">
        <f t="shared" si="60"/>
        <v>0</v>
      </c>
      <c r="GM16" s="21">
        <f t="shared" si="61"/>
        <v>0</v>
      </c>
      <c r="GN16" s="21">
        <f t="shared" ref="GN16:GN64" si="135">IF(GM16&gt;0,GM16,0)</f>
        <v>0</v>
      </c>
      <c r="GO16" s="21">
        <f t="shared" ref="GO16:GO64" si="136">IF(GM16=0,GL16,0)</f>
        <v>0</v>
      </c>
      <c r="GP16" s="21">
        <f t="shared" ref="GP16:GP64" si="137">IF(GM16+GL16=0,GK16,0)</f>
        <v>0</v>
      </c>
      <c r="GQ16" s="31">
        <f t="shared" si="62"/>
        <v>0</v>
      </c>
      <c r="GR16" s="48">
        <f>GR15</f>
        <v>8</v>
      </c>
      <c r="GS16" s="48">
        <f t="shared" si="63"/>
        <v>6</v>
      </c>
      <c r="GT16" s="21">
        <f t="shared" si="64"/>
        <v>0</v>
      </c>
      <c r="GU16" s="31">
        <f t="shared" ref="GU16:GU46" si="138">IF(GT16=1,GQ16+3,GQ16)</f>
        <v>0</v>
      </c>
      <c r="GV16" s="31">
        <f t="shared" ref="GV16:GV46" si="139">GU16+GJ16</f>
        <v>15</v>
      </c>
      <c r="GW16" s="40">
        <f>GW15</f>
        <v>0</v>
      </c>
      <c r="GX16" s="21">
        <f t="shared" ref="GX16:GX64" si="140">IF(GW16=0,1,0)</f>
        <v>1</v>
      </c>
      <c r="GY16" s="21">
        <f t="shared" ref="GY16:GY64" si="141">IF(GX16*GV16&gt;0,GV16,"")</f>
        <v>15</v>
      </c>
      <c r="GZ16" s="21">
        <f t="shared" si="65"/>
        <v>15</v>
      </c>
      <c r="HA16" s="21">
        <f t="shared" si="66"/>
        <v>15</v>
      </c>
      <c r="HB16" s="21">
        <f t="shared" si="67"/>
        <v>0</v>
      </c>
      <c r="HC16" s="21">
        <f>HC15</f>
        <v>123</v>
      </c>
      <c r="HD16" s="21">
        <f t="shared" ref="HD16:HD64" si="142">IF(HB16&gt;0,HC16,0)</f>
        <v>0</v>
      </c>
      <c r="HE16" s="21">
        <f>IF(HD16*HB16&gt;0,HB16+HE15,0)</f>
        <v>0</v>
      </c>
      <c r="HF16" s="21">
        <f>HD16+HE16</f>
        <v>0</v>
      </c>
      <c r="HG16" s="49">
        <f t="shared" ref="HG16:HG64" si="143">CS16</f>
        <v>6</v>
      </c>
      <c r="HH16" s="49">
        <f t="shared" ref="HH16:HH64" si="144">IF(HF16&gt;0,HG16,80)</f>
        <v>80</v>
      </c>
      <c r="HI16" s="49"/>
      <c r="HJ16" s="21">
        <f t="shared" ref="HJ16:HJ63" si="145">Y16</f>
        <v>0.5</v>
      </c>
      <c r="HK16" s="21">
        <f t="shared" si="68"/>
        <v>119.11726279229272</v>
      </c>
      <c r="HL16" s="21">
        <f t="shared" si="68"/>
        <v>31.699604776332542</v>
      </c>
      <c r="HM16" s="21">
        <f t="shared" si="68"/>
        <v>15.23458936452888</v>
      </c>
      <c r="HN16" s="21">
        <f t="shared" si="68"/>
        <v>9.1229651450815883</v>
      </c>
      <c r="HO16" s="21">
        <f t="shared" si="68"/>
        <v>6.1341021783603766</v>
      </c>
      <c r="HP16" s="21">
        <f t="shared" si="68"/>
        <v>4.4319044492516984</v>
      </c>
      <c r="HQ16" s="21">
        <f t="shared" si="68"/>
        <v>3.3634159873425307</v>
      </c>
      <c r="HR16" s="21">
        <f t="shared" si="68"/>
        <v>2.6456740803379453</v>
      </c>
      <c r="HS16" s="21">
        <f t="shared" si="68"/>
        <v>2.1387930908558044</v>
      </c>
      <c r="HT16" s="21">
        <f t="shared" si="68"/>
        <v>1.7667573245884549</v>
      </c>
      <c r="HU16" s="21">
        <f t="shared" si="68"/>
        <v>1.4851977795851876</v>
      </c>
      <c r="HV16" s="21">
        <f t="shared" si="68"/>
        <v>1.2667243961104921</v>
      </c>
      <c r="HW16" s="8">
        <f t="shared" si="69"/>
        <v>0</v>
      </c>
      <c r="HX16" s="8">
        <f t="shared" si="70"/>
        <v>0</v>
      </c>
      <c r="HY16" s="8">
        <f t="shared" si="71"/>
        <v>0</v>
      </c>
      <c r="HZ16" s="8">
        <f t="shared" si="72"/>
        <v>0</v>
      </c>
      <c r="IA16" s="8">
        <f t="shared" si="73"/>
        <v>0</v>
      </c>
      <c r="IB16" s="8">
        <f t="shared" si="74"/>
        <v>0</v>
      </c>
      <c r="IC16" s="8">
        <f t="shared" si="75"/>
        <v>0</v>
      </c>
      <c r="ID16" s="8">
        <f t="shared" si="76"/>
        <v>0</v>
      </c>
      <c r="IE16" s="8">
        <f t="shared" si="77"/>
        <v>0</v>
      </c>
      <c r="IF16" s="8">
        <f t="shared" si="78"/>
        <v>0</v>
      </c>
      <c r="IG16" s="8">
        <f t="shared" si="79"/>
        <v>0</v>
      </c>
      <c r="IH16" s="8">
        <f t="shared" si="80"/>
        <v>0</v>
      </c>
      <c r="II16" s="8">
        <f t="shared" si="81"/>
        <v>0</v>
      </c>
      <c r="IJ16" s="10">
        <f t="shared" ref="IJ16:IJ64" si="146">IF(HW16&gt;0,HK16/HW16*100,0)</f>
        <v>0</v>
      </c>
      <c r="IK16" s="10">
        <f t="shared" ref="IK16:IK64" si="147">IF(HX16&gt;0,HL16/HX16*100,0)</f>
        <v>0</v>
      </c>
      <c r="IL16" s="10">
        <f t="shared" ref="IL16:IL47" si="148">IF(HY16&gt;0,HM16/HY16*100,0)</f>
        <v>0</v>
      </c>
      <c r="IM16" s="10">
        <f t="shared" ref="IM16:IM64" si="149">IF(HZ16&gt;0,HN16/HZ16*100,0)</f>
        <v>0</v>
      </c>
      <c r="IN16" s="10">
        <f t="shared" ref="IN16:IN64" si="150">IF(IA16&gt;0,HO16/IA16*100,0)</f>
        <v>0</v>
      </c>
      <c r="IO16" s="10">
        <f t="shared" ref="IO16:IO64" si="151">IF(IB16&gt;0,HP16/IB16*100,0)</f>
        <v>0</v>
      </c>
      <c r="IP16" s="10">
        <f t="shared" ref="IP16:IP64" si="152">IF(IC16&gt;0,HQ16/IC16*100,0)</f>
        <v>0</v>
      </c>
      <c r="IQ16" s="10">
        <f t="shared" ref="IQ16:IQ64" si="153">IF(ID16&gt;0,HR16/ID16*100,0)</f>
        <v>0</v>
      </c>
      <c r="IR16" s="10">
        <f t="shared" ref="IR16:IR64" si="154">IF(IE16&gt;0,HS16/IE16*100,0)</f>
        <v>0</v>
      </c>
      <c r="IS16" s="10">
        <f t="shared" ref="IS16:IS64" si="155">IF(IF16&gt;0,HT16/IF16*100,0)</f>
        <v>0</v>
      </c>
      <c r="IT16" s="10">
        <f t="shared" ref="IT16:IT64" si="156">IF(IG16&gt;0,HU16/IG16*100,0)</f>
        <v>0</v>
      </c>
      <c r="IU16" s="10">
        <f t="shared" ref="IU16:IU64" si="157">IF(IH16&gt;0,HV16/IH16*100,0)</f>
        <v>0</v>
      </c>
      <c r="IV16" s="11">
        <f t="shared" si="83"/>
        <v>0</v>
      </c>
    </row>
    <row r="17" spans="1:256" ht="17.100000000000001" customHeight="1" x14ac:dyDescent="0.25">
      <c r="A17" s="427"/>
      <c r="B17" s="206">
        <v>3</v>
      </c>
      <c r="C17" s="16">
        <v>7</v>
      </c>
      <c r="D17" s="232"/>
      <c r="E17" s="232"/>
      <c r="F17" s="232"/>
      <c r="G17" s="232"/>
      <c r="H17" s="232"/>
      <c r="I17" s="232"/>
      <c r="J17" s="232"/>
      <c r="K17" s="232"/>
      <c r="L17" s="150"/>
      <c r="M17" s="151"/>
      <c r="N17" s="151"/>
      <c r="O17" s="151"/>
      <c r="P17" s="151"/>
      <c r="Q17" s="151"/>
      <c r="R17" s="151"/>
      <c r="S17" s="151"/>
      <c r="T17" s="151"/>
      <c r="U17" s="151"/>
      <c r="V17" s="152"/>
      <c r="W17" s="213">
        <f t="shared" si="84"/>
        <v>17</v>
      </c>
      <c r="X17" s="238"/>
      <c r="Y17" s="240">
        <v>0.5</v>
      </c>
      <c r="Z17" s="121">
        <f t="shared" si="85"/>
        <v>22</v>
      </c>
      <c r="AA17" s="122">
        <f t="shared" si="86"/>
        <v>0.04</v>
      </c>
      <c r="AB17" s="94"/>
      <c r="AC17" s="94"/>
      <c r="AD17" s="94"/>
      <c r="AE17" s="94"/>
      <c r="AF17" s="94"/>
      <c r="AG17" s="97"/>
      <c r="AH17" s="97"/>
      <c r="AI17" s="97"/>
      <c r="AJ17" s="97"/>
      <c r="AK17" s="97"/>
      <c r="AL17" s="97"/>
      <c r="AM17" s="97"/>
      <c r="AN17" s="97"/>
      <c r="AO17" s="97"/>
      <c r="AP17" s="94"/>
      <c r="AQ17" s="94"/>
      <c r="AR17" s="94"/>
      <c r="AS17" s="94"/>
      <c r="AT17" s="98"/>
      <c r="AU17" s="43"/>
      <c r="AV17" s="43"/>
      <c r="AW17" s="44">
        <f t="shared" si="87"/>
        <v>0</v>
      </c>
      <c r="AX17" s="43">
        <f t="shared" si="88"/>
        <v>1.2901473830742083</v>
      </c>
      <c r="AY17" s="44">
        <f t="shared" si="89"/>
        <v>0</v>
      </c>
      <c r="AZ17" s="44">
        <f t="shared" si="90"/>
        <v>0</v>
      </c>
      <c r="BA17" s="44">
        <f t="shared" si="91"/>
        <v>0</v>
      </c>
      <c r="BB17" s="43"/>
      <c r="BC17" s="43"/>
      <c r="BD17" s="43"/>
      <c r="BE17" s="25" t="b">
        <v>1</v>
      </c>
      <c r="BF17" s="25" t="b">
        <v>0</v>
      </c>
      <c r="BG17" s="25" t="b">
        <v>0</v>
      </c>
      <c r="BH17" s="25" t="b">
        <v>0</v>
      </c>
      <c r="BI17" s="25" t="b">
        <v>0</v>
      </c>
      <c r="BJ17" s="25" t="b">
        <v>0</v>
      </c>
      <c r="BK17" s="25" t="b">
        <v>0</v>
      </c>
      <c r="BL17" s="25" t="b">
        <v>0</v>
      </c>
      <c r="BN17" s="22">
        <f t="shared" si="16"/>
        <v>1</v>
      </c>
      <c r="BO17" s="22">
        <f t="shared" si="17"/>
        <v>0</v>
      </c>
      <c r="BP17" s="22">
        <f t="shared" si="17"/>
        <v>0</v>
      </c>
      <c r="BQ17" s="22">
        <f t="shared" si="17"/>
        <v>0</v>
      </c>
      <c r="BR17" s="22">
        <f t="shared" si="17"/>
        <v>0</v>
      </c>
      <c r="BS17" s="22">
        <f t="shared" si="17"/>
        <v>0</v>
      </c>
      <c r="BT17" s="22">
        <f t="shared" si="17"/>
        <v>0</v>
      </c>
      <c r="BU17" s="22">
        <f t="shared" si="17"/>
        <v>0</v>
      </c>
      <c r="BW17" s="22">
        <f t="shared" si="92"/>
        <v>1</v>
      </c>
      <c r="BX17" s="22">
        <f t="shared" si="93"/>
        <v>1</v>
      </c>
      <c r="BZ17" s="22">
        <f t="shared" si="94"/>
        <v>1</v>
      </c>
      <c r="CA17" s="22" t="b">
        <f t="shared" si="95"/>
        <v>1</v>
      </c>
      <c r="CB17" s="22">
        <f t="shared" si="96"/>
        <v>1</v>
      </c>
      <c r="CC17" s="32">
        <f t="shared" si="97"/>
        <v>1</v>
      </c>
      <c r="CD17" s="22">
        <f t="shared" ref="CD17:CF64" si="158">SUM(CC16:CC17)</f>
        <v>2</v>
      </c>
      <c r="CE17" s="22">
        <f t="shared" ref="CE17:CE64" si="159">SUM(CC17:CC18)</f>
        <v>2</v>
      </c>
      <c r="CF17" s="22">
        <f t="shared" si="158"/>
        <v>4</v>
      </c>
      <c r="CG17" s="22">
        <f>SUM(CE17:CE18)</f>
        <v>4</v>
      </c>
      <c r="CH17" s="22" t="str">
        <f t="shared" si="18"/>
        <v/>
      </c>
      <c r="CI17" s="22" t="str">
        <f t="shared" ref="CI17:CI64" si="160">IF(CF17=2,1,"")</f>
        <v/>
      </c>
      <c r="CJ17" s="22" t="str">
        <f t="shared" si="98"/>
        <v/>
      </c>
      <c r="CK17" s="22" t="str">
        <f t="shared" si="99"/>
        <v/>
      </c>
      <c r="CL17" s="22" t="str">
        <f t="shared" si="100"/>
        <v/>
      </c>
      <c r="CN17" s="22">
        <f>IF(CM65=2,C17,0)</f>
        <v>7</v>
      </c>
      <c r="CO17" s="22">
        <f t="shared" si="101"/>
        <v>7</v>
      </c>
      <c r="CP17" s="22">
        <f t="shared" si="102"/>
        <v>1</v>
      </c>
      <c r="CS17" s="22">
        <f>O5-B17</f>
        <v>5</v>
      </c>
      <c r="CT17" s="22">
        <f t="shared" si="103"/>
        <v>1</v>
      </c>
      <c r="CU17" s="22" t="str">
        <f t="shared" ref="CU17:CU64" si="161">$CU$15</f>
        <v>3</v>
      </c>
      <c r="CV17" s="22">
        <f t="shared" si="104"/>
        <v>-2</v>
      </c>
      <c r="CW17" s="22">
        <f t="shared" si="105"/>
        <v>-2</v>
      </c>
      <c r="CX17" s="22">
        <f t="shared" si="106"/>
        <v>0</v>
      </c>
      <c r="CY17" s="22">
        <f t="shared" si="107"/>
        <v>0</v>
      </c>
      <c r="CZ17" s="22">
        <f t="shared" si="108"/>
        <v>0</v>
      </c>
      <c r="DA17" s="22" t="e">
        <f>IF(CT17=1,(#REF!+#REF!+#REF!+#REF!+#REF!+#REF!+#REF!+#REF!)*CO17,"")</f>
        <v>#REF!</v>
      </c>
      <c r="DB17" s="22" t="str">
        <f>IF(CZ17&gt;0,(#REF!+#REF!+#REF!+#REF!+#REF!+#REF!+#REF!+#REF!)*CO17,"")</f>
        <v/>
      </c>
      <c r="DC17" s="22">
        <f t="shared" si="109"/>
        <v>1</v>
      </c>
      <c r="DD17" s="22">
        <f t="shared" si="110"/>
        <v>0</v>
      </c>
      <c r="DE17" s="22" t="str">
        <f t="shared" si="111"/>
        <v/>
      </c>
      <c r="DF17" s="22" t="str">
        <f>IF(DE17=1,(#REF!+#REF!+#REF!+#REF!+#REF!+#REF!+#REF!+#REF!)*CO17,"")</f>
        <v/>
      </c>
      <c r="DQ17" s="21">
        <f t="shared" si="112"/>
        <v>0.04</v>
      </c>
      <c r="DR17" s="21">
        <f t="shared" si="113"/>
        <v>22</v>
      </c>
      <c r="DS17" s="47">
        <f t="shared" si="114"/>
        <v>0</v>
      </c>
      <c r="DT17" s="21">
        <f t="shared" si="115"/>
        <v>0</v>
      </c>
      <c r="DU17" s="47">
        <f t="shared" si="116"/>
        <v>0</v>
      </c>
      <c r="DV17" s="21">
        <f t="shared" si="117"/>
        <v>0</v>
      </c>
      <c r="DW17" s="47">
        <f t="shared" si="118"/>
        <v>0</v>
      </c>
      <c r="DX17" s="21">
        <f t="shared" si="119"/>
        <v>0</v>
      </c>
      <c r="DY17" s="21">
        <f t="shared" si="120"/>
        <v>0</v>
      </c>
      <c r="DZ17" s="21">
        <f t="shared" si="121"/>
        <v>0</v>
      </c>
      <c r="EA17" s="21">
        <f t="shared" si="122"/>
        <v>0</v>
      </c>
      <c r="EB17" s="21">
        <f t="shared" si="123"/>
        <v>0</v>
      </c>
      <c r="EC17" s="47">
        <f t="shared" si="124"/>
        <v>0</v>
      </c>
      <c r="ED17" s="21">
        <f t="shared" si="125"/>
        <v>0</v>
      </c>
      <c r="EE17" s="47">
        <f t="shared" si="126"/>
        <v>0</v>
      </c>
      <c r="EF17" s="21">
        <f t="shared" si="127"/>
        <v>0</v>
      </c>
      <c r="EG17" s="47">
        <f t="shared" si="128"/>
        <v>0.04</v>
      </c>
      <c r="EH17" s="21">
        <f t="shared" si="128"/>
        <v>22</v>
      </c>
      <c r="EI17" s="21">
        <f t="shared" si="129"/>
        <v>0.88</v>
      </c>
      <c r="EJ17" s="21">
        <f t="shared" si="19"/>
        <v>6.16</v>
      </c>
      <c r="EK17" s="21" t="str">
        <f t="shared" si="20"/>
        <v/>
      </c>
      <c r="EL17" s="21">
        <f t="shared" ref="EL17:EL64" si="162">EL16</f>
        <v>6.3886735523321256</v>
      </c>
      <c r="EM17" s="21">
        <f t="shared" si="130"/>
        <v>0</v>
      </c>
      <c r="EP17" s="48">
        <f t="shared" ref="EP17:EP64" si="163">EP16</f>
        <v>6</v>
      </c>
      <c r="EQ17" s="47">
        <f t="shared" ref="EQ17:EQ64" si="164">EQ16</f>
        <v>1.2566370614359172</v>
      </c>
      <c r="ER17" s="47">
        <f t="shared" ref="ER17:ER64" si="165">ER16</f>
        <v>1</v>
      </c>
      <c r="ES17" s="47">
        <f t="shared" si="131"/>
        <v>1.2901473830742083</v>
      </c>
      <c r="ET17" s="47">
        <f t="shared" si="132"/>
        <v>1.2901473830742083</v>
      </c>
      <c r="EU17" s="48">
        <f t="shared" si="133"/>
        <v>5</v>
      </c>
      <c r="EV17" s="48">
        <f t="shared" ref="EV17:EV64" si="166">EV16</f>
        <v>0.4</v>
      </c>
      <c r="EW17" s="30">
        <f t="shared" si="21"/>
        <v>109.35884027146071</v>
      </c>
      <c r="EX17" s="47">
        <f t="shared" si="22"/>
        <v>4.718950493153308E-2</v>
      </c>
      <c r="EY17" s="49">
        <f t="shared" si="23"/>
        <v>149.57122623741006</v>
      </c>
      <c r="EZ17" s="48">
        <f t="shared" si="24"/>
        <v>3.4502555485542249E-2</v>
      </c>
      <c r="FA17" s="49">
        <f t="shared" si="25"/>
        <v>196.066797510539</v>
      </c>
      <c r="FB17" s="48">
        <f t="shared" si="26"/>
        <v>2.632056828499706E-2</v>
      </c>
      <c r="FC17" s="49">
        <f t="shared" si="27"/>
        <v>248.84555409084754</v>
      </c>
      <c r="FD17" s="48">
        <f t="shared" si="28"/>
        <v>2.0738122290956524E-2</v>
      </c>
      <c r="FE17" s="49">
        <f t="shared" si="29"/>
        <v>307.90749597833565</v>
      </c>
      <c r="FF17" s="48">
        <f t="shared" si="30"/>
        <v>1.6760194537972315E-2</v>
      </c>
      <c r="FG17" s="49">
        <f t="shared" si="31"/>
        <v>373.25262317300331</v>
      </c>
      <c r="FH17" s="48">
        <f t="shared" si="32"/>
        <v>1.3825996689392026E-2</v>
      </c>
      <c r="FI17" s="49">
        <f t="shared" si="33"/>
        <v>444.88093567485066</v>
      </c>
      <c r="FJ17" s="48">
        <f t="shared" si="34"/>
        <v>1.159993409128357E-2</v>
      </c>
      <c r="FK17" s="49">
        <f t="shared" si="35"/>
        <v>522.79243348387752</v>
      </c>
      <c r="FL17" s="48">
        <f t="shared" si="36"/>
        <v>9.8712016505418335E-3</v>
      </c>
      <c r="FM17" s="49">
        <f t="shared" si="37"/>
        <v>606.98711660008394</v>
      </c>
      <c r="FN17" s="48">
        <f t="shared" si="38"/>
        <v>8.5019753980987867E-3</v>
      </c>
      <c r="FO17" s="49">
        <f t="shared" si="39"/>
        <v>697.46498502347004</v>
      </c>
      <c r="FP17" s="48">
        <f t="shared" si="40"/>
        <v>7.3990661081332664E-3</v>
      </c>
      <c r="FQ17" s="49">
        <f t="shared" si="41"/>
        <v>794.22603875403559</v>
      </c>
      <c r="FR17" s="48">
        <f t="shared" si="42"/>
        <v>6.4976332687261837E-3</v>
      </c>
      <c r="FS17" s="49">
        <f t="shared" si="43"/>
        <v>897.2702777917807</v>
      </c>
      <c r="FT17" s="48">
        <f t="shared" si="44"/>
        <v>5.7514326062346093E-3</v>
      </c>
      <c r="FU17" s="21">
        <f t="shared" ref="FU17:FU64" si="167">FU16</f>
        <v>3</v>
      </c>
      <c r="FV17" s="21">
        <f t="shared" si="45"/>
        <v>0</v>
      </c>
      <c r="FW17" s="21">
        <f t="shared" si="134"/>
        <v>0</v>
      </c>
      <c r="FX17" s="22">
        <f t="shared" si="46"/>
        <v>1</v>
      </c>
      <c r="FY17" s="22">
        <f t="shared" si="47"/>
        <v>0</v>
      </c>
      <c r="FZ17" s="21">
        <f t="shared" si="48"/>
        <v>13</v>
      </c>
      <c r="GA17" s="21">
        <f t="shared" si="49"/>
        <v>15</v>
      </c>
      <c r="GB17" s="21">
        <f t="shared" si="50"/>
        <v>17</v>
      </c>
      <c r="GC17" s="21">
        <f t="shared" si="51"/>
        <v>0</v>
      </c>
      <c r="GD17" s="21">
        <f t="shared" si="52"/>
        <v>0</v>
      </c>
      <c r="GE17" s="21">
        <f t="shared" si="53"/>
        <v>0</v>
      </c>
      <c r="GF17" s="21">
        <f t="shared" si="54"/>
        <v>0</v>
      </c>
      <c r="GG17" s="21">
        <f t="shared" si="55"/>
        <v>17</v>
      </c>
      <c r="GH17" s="21">
        <f t="shared" si="56"/>
        <v>0</v>
      </c>
      <c r="GI17" s="21">
        <f t="shared" si="57"/>
        <v>0</v>
      </c>
      <c r="GJ17" s="31">
        <f t="shared" si="58"/>
        <v>17</v>
      </c>
      <c r="GK17" s="21">
        <f t="shared" si="59"/>
        <v>0</v>
      </c>
      <c r="GL17" s="21">
        <f t="shared" si="60"/>
        <v>0</v>
      </c>
      <c r="GM17" s="21">
        <f t="shared" si="61"/>
        <v>0</v>
      </c>
      <c r="GN17" s="21">
        <f t="shared" si="135"/>
        <v>0</v>
      </c>
      <c r="GO17" s="21">
        <f t="shared" si="136"/>
        <v>0</v>
      </c>
      <c r="GP17" s="21">
        <f t="shared" si="137"/>
        <v>0</v>
      </c>
      <c r="GQ17" s="31">
        <f t="shared" si="62"/>
        <v>0</v>
      </c>
      <c r="GR17" s="48">
        <f t="shared" ref="GR17:GR64" si="168">GR16</f>
        <v>8</v>
      </c>
      <c r="GS17" s="48">
        <f t="shared" si="63"/>
        <v>5</v>
      </c>
      <c r="GT17" s="21">
        <f t="shared" si="64"/>
        <v>0</v>
      </c>
      <c r="GU17" s="31">
        <f t="shared" si="138"/>
        <v>0</v>
      </c>
      <c r="GV17" s="31">
        <f t="shared" si="139"/>
        <v>17</v>
      </c>
      <c r="GW17" s="40">
        <f t="shared" ref="GW17:GW64" si="169">GW16</f>
        <v>0</v>
      </c>
      <c r="GX17" s="21">
        <f t="shared" si="140"/>
        <v>1</v>
      </c>
      <c r="GY17" s="21">
        <f t="shared" si="141"/>
        <v>17</v>
      </c>
      <c r="GZ17" s="21">
        <f t="shared" si="65"/>
        <v>17</v>
      </c>
      <c r="HA17" s="21">
        <f t="shared" si="66"/>
        <v>17</v>
      </c>
      <c r="HB17" s="21">
        <f t="shared" si="67"/>
        <v>0</v>
      </c>
      <c r="HC17" s="21">
        <f t="shared" ref="HC17:HC64" si="170">HC16</f>
        <v>123</v>
      </c>
      <c r="HD17" s="21">
        <f t="shared" si="142"/>
        <v>0</v>
      </c>
      <c r="HE17" s="21">
        <f t="shared" ref="HE17:HE64" si="171">IF(HD17*HB17&gt;0,HB17+HE16,0)</f>
        <v>0</v>
      </c>
      <c r="HF17" s="21">
        <f t="shared" ref="HF17:HF64" si="172">HD17+HE17</f>
        <v>0</v>
      </c>
      <c r="HG17" s="49">
        <f t="shared" si="143"/>
        <v>5</v>
      </c>
      <c r="HH17" s="49">
        <f t="shared" si="144"/>
        <v>80</v>
      </c>
      <c r="HI17" s="49"/>
      <c r="HJ17" s="21">
        <f t="shared" si="145"/>
        <v>0.5</v>
      </c>
      <c r="HK17" s="21">
        <f t="shared" si="68"/>
        <v>119.11726279229272</v>
      </c>
      <c r="HL17" s="21">
        <f t="shared" si="68"/>
        <v>31.699604776332542</v>
      </c>
      <c r="HM17" s="21">
        <f t="shared" si="68"/>
        <v>15.23458936452888</v>
      </c>
      <c r="HN17" s="21">
        <f t="shared" si="68"/>
        <v>9.1229651450815883</v>
      </c>
      <c r="HO17" s="21">
        <f t="shared" si="68"/>
        <v>6.1341021783603766</v>
      </c>
      <c r="HP17" s="21">
        <f t="shared" si="68"/>
        <v>4.4319044492516984</v>
      </c>
      <c r="HQ17" s="21">
        <f t="shared" si="68"/>
        <v>3.3634159873425307</v>
      </c>
      <c r="HR17" s="21">
        <f t="shared" si="68"/>
        <v>2.6456740803379453</v>
      </c>
      <c r="HS17" s="21">
        <f t="shared" si="68"/>
        <v>2.1387930908558044</v>
      </c>
      <c r="HT17" s="21">
        <f t="shared" si="68"/>
        <v>1.7667573245884549</v>
      </c>
      <c r="HU17" s="21">
        <f t="shared" si="68"/>
        <v>1.4851977795851876</v>
      </c>
      <c r="HV17" s="21">
        <f t="shared" si="68"/>
        <v>1.2667243961104921</v>
      </c>
      <c r="HW17" s="8">
        <f t="shared" si="69"/>
        <v>0</v>
      </c>
      <c r="HX17" s="8">
        <f t="shared" si="70"/>
        <v>0</v>
      </c>
      <c r="HY17" s="8">
        <f t="shared" si="71"/>
        <v>0</v>
      </c>
      <c r="HZ17" s="8">
        <f t="shared" si="72"/>
        <v>0</v>
      </c>
      <c r="IA17" s="8">
        <f t="shared" si="73"/>
        <v>0</v>
      </c>
      <c r="IB17" s="8">
        <f t="shared" si="74"/>
        <v>0</v>
      </c>
      <c r="IC17" s="8">
        <f t="shared" si="75"/>
        <v>0</v>
      </c>
      <c r="ID17" s="8">
        <f t="shared" si="76"/>
        <v>0</v>
      </c>
      <c r="IE17" s="8">
        <f t="shared" si="77"/>
        <v>0</v>
      </c>
      <c r="IF17" s="8">
        <f t="shared" si="78"/>
        <v>0</v>
      </c>
      <c r="IG17" s="8">
        <f t="shared" si="79"/>
        <v>0</v>
      </c>
      <c r="IH17" s="8">
        <f t="shared" si="80"/>
        <v>0</v>
      </c>
      <c r="II17" s="8">
        <f t="shared" si="81"/>
        <v>0</v>
      </c>
      <c r="IJ17" s="10">
        <f t="shared" si="146"/>
        <v>0</v>
      </c>
      <c r="IK17" s="10">
        <f t="shared" si="147"/>
        <v>0</v>
      </c>
      <c r="IL17" s="10">
        <f t="shared" si="148"/>
        <v>0</v>
      </c>
      <c r="IM17" s="10">
        <f t="shared" si="149"/>
        <v>0</v>
      </c>
      <c r="IN17" s="10">
        <f t="shared" si="150"/>
        <v>0</v>
      </c>
      <c r="IO17" s="10">
        <f t="shared" si="151"/>
        <v>0</v>
      </c>
      <c r="IP17" s="10">
        <f t="shared" si="152"/>
        <v>0</v>
      </c>
      <c r="IQ17" s="10">
        <f t="shared" si="153"/>
        <v>0</v>
      </c>
      <c r="IR17" s="10">
        <f t="shared" si="154"/>
        <v>0</v>
      </c>
      <c r="IS17" s="10">
        <f t="shared" si="155"/>
        <v>0</v>
      </c>
      <c r="IT17" s="10">
        <f t="shared" si="156"/>
        <v>0</v>
      </c>
      <c r="IU17" s="10">
        <f t="shared" si="157"/>
        <v>0</v>
      </c>
      <c r="IV17" s="11">
        <f t="shared" si="83"/>
        <v>0</v>
      </c>
    </row>
    <row r="18" spans="1:256" ht="17.100000000000001" customHeight="1" x14ac:dyDescent="0.25">
      <c r="A18" s="427"/>
      <c r="B18" s="206">
        <v>4</v>
      </c>
      <c r="C18" s="16">
        <v>6</v>
      </c>
      <c r="D18" s="232"/>
      <c r="E18" s="232"/>
      <c r="F18" s="232"/>
      <c r="G18" s="232"/>
      <c r="H18" s="232"/>
      <c r="I18" s="232"/>
      <c r="J18" s="232"/>
      <c r="K18" s="232"/>
      <c r="L18" s="150"/>
      <c r="M18" s="151"/>
      <c r="N18" s="151"/>
      <c r="O18" s="151"/>
      <c r="P18" s="151"/>
      <c r="Q18" s="151"/>
      <c r="R18" s="151"/>
      <c r="S18" s="151"/>
      <c r="T18" s="151"/>
      <c r="U18" s="151"/>
      <c r="V18" s="152"/>
      <c r="W18" s="213">
        <f t="shared" si="84"/>
        <v>17</v>
      </c>
      <c r="X18" s="238"/>
      <c r="Y18" s="240">
        <v>0.5</v>
      </c>
      <c r="Z18" s="121">
        <f t="shared" si="85"/>
        <v>22</v>
      </c>
      <c r="AA18" s="122">
        <f t="shared" si="86"/>
        <v>0.04</v>
      </c>
      <c r="AB18" s="101"/>
      <c r="AC18" s="101"/>
      <c r="AD18" s="101"/>
      <c r="AE18" s="101"/>
      <c r="AF18" s="101"/>
      <c r="AG18" s="101"/>
      <c r="AH18" s="101"/>
      <c r="AI18" s="101"/>
      <c r="AJ18" s="101"/>
      <c r="AK18" s="94"/>
      <c r="AL18" s="94"/>
      <c r="AM18" s="94"/>
      <c r="AN18" s="94"/>
      <c r="AO18" s="94"/>
      <c r="AP18" s="94"/>
      <c r="AQ18" s="94"/>
      <c r="AR18" s="94"/>
      <c r="AS18" s="94"/>
      <c r="AT18" s="98"/>
      <c r="AU18" s="43"/>
      <c r="AV18" s="43"/>
      <c r="AW18" s="44">
        <f t="shared" si="87"/>
        <v>0</v>
      </c>
      <c r="AX18" s="43">
        <f t="shared" si="88"/>
        <v>1.1058406140636072</v>
      </c>
      <c r="AY18" s="44">
        <f t="shared" si="89"/>
        <v>0</v>
      </c>
      <c r="AZ18" s="44">
        <f t="shared" si="90"/>
        <v>0</v>
      </c>
      <c r="BA18" s="44">
        <f t="shared" si="91"/>
        <v>0</v>
      </c>
      <c r="BB18" s="43"/>
      <c r="BC18" s="43"/>
      <c r="BD18" s="43"/>
      <c r="BE18" s="25" t="b">
        <v>1</v>
      </c>
      <c r="BF18" s="25" t="b">
        <v>0</v>
      </c>
      <c r="BG18" s="25" t="b">
        <v>0</v>
      </c>
      <c r="BH18" s="25" t="b">
        <v>0</v>
      </c>
      <c r="BI18" s="25" t="b">
        <v>0</v>
      </c>
      <c r="BJ18" s="25" t="b">
        <v>0</v>
      </c>
      <c r="BK18" s="25" t="b">
        <v>0</v>
      </c>
      <c r="BL18" s="25" t="b">
        <v>0</v>
      </c>
      <c r="BN18" s="22">
        <f t="shared" si="16"/>
        <v>1</v>
      </c>
      <c r="BO18" s="22">
        <f t="shared" si="17"/>
        <v>0</v>
      </c>
      <c r="BP18" s="22">
        <f t="shared" si="17"/>
        <v>0</v>
      </c>
      <c r="BQ18" s="22">
        <f t="shared" si="17"/>
        <v>0</v>
      </c>
      <c r="BR18" s="22">
        <f t="shared" si="17"/>
        <v>0</v>
      </c>
      <c r="BS18" s="22">
        <f t="shared" si="17"/>
        <v>0</v>
      </c>
      <c r="BT18" s="22">
        <f t="shared" si="17"/>
        <v>0</v>
      </c>
      <c r="BU18" s="22">
        <f t="shared" si="17"/>
        <v>0</v>
      </c>
      <c r="BW18" s="22">
        <f t="shared" si="92"/>
        <v>1</v>
      </c>
      <c r="BX18" s="22">
        <f t="shared" si="93"/>
        <v>1</v>
      </c>
      <c r="BZ18" s="22">
        <f t="shared" si="94"/>
        <v>1</v>
      </c>
      <c r="CA18" s="22" t="b">
        <f t="shared" si="95"/>
        <v>1</v>
      </c>
      <c r="CB18" s="22">
        <f t="shared" si="96"/>
        <v>1</v>
      </c>
      <c r="CC18" s="32">
        <f t="shared" si="97"/>
        <v>1</v>
      </c>
      <c r="CD18" s="22">
        <f t="shared" si="158"/>
        <v>2</v>
      </c>
      <c r="CE18" s="22">
        <f t="shared" si="159"/>
        <v>2</v>
      </c>
      <c r="CF18" s="22">
        <f t="shared" si="158"/>
        <v>4</v>
      </c>
      <c r="CG18" s="22">
        <f t="shared" ref="CG18:CG64" si="173">SUM(CE18:CE19)</f>
        <v>4</v>
      </c>
      <c r="CH18" s="22" t="str">
        <f t="shared" si="18"/>
        <v/>
      </c>
      <c r="CI18" s="22" t="str">
        <f t="shared" si="160"/>
        <v/>
      </c>
      <c r="CJ18" s="22" t="str">
        <f t="shared" si="98"/>
        <v/>
      </c>
      <c r="CK18" s="22" t="str">
        <f t="shared" si="99"/>
        <v/>
      </c>
      <c r="CL18" s="22" t="str">
        <f t="shared" si="100"/>
        <v/>
      </c>
      <c r="CN18" s="22">
        <f>IF(CM65=2,C18,0)</f>
        <v>6</v>
      </c>
      <c r="CO18" s="22">
        <f t="shared" si="101"/>
        <v>6</v>
      </c>
      <c r="CP18" s="22">
        <f t="shared" si="102"/>
        <v>1</v>
      </c>
      <c r="CS18" s="22">
        <f>O5-B18</f>
        <v>4</v>
      </c>
      <c r="CT18" s="22">
        <f t="shared" si="103"/>
        <v>1</v>
      </c>
      <c r="CU18" s="22" t="str">
        <f t="shared" si="161"/>
        <v>3</v>
      </c>
      <c r="CV18" s="22">
        <f t="shared" si="104"/>
        <v>-1</v>
      </c>
      <c r="CW18" s="22">
        <f t="shared" si="105"/>
        <v>-1</v>
      </c>
      <c r="CX18" s="22">
        <f t="shared" si="106"/>
        <v>0</v>
      </c>
      <c r="CY18" s="22">
        <f t="shared" si="107"/>
        <v>0</v>
      </c>
      <c r="CZ18" s="22">
        <f t="shared" si="108"/>
        <v>0</v>
      </c>
      <c r="DA18" s="22" t="e">
        <f>IF(CT18=1,(#REF!+#REF!+#REF!+#REF!+#REF!+#REF!+#REF!+#REF!)*CO18,"")</f>
        <v>#REF!</v>
      </c>
      <c r="DB18" s="22" t="str">
        <f>IF(CZ18&gt;0,(#REF!+#REF!+#REF!+#REF!+#REF!+#REF!+#REF!+#REF!)*CO18,"")</f>
        <v/>
      </c>
      <c r="DC18" s="22">
        <f t="shared" si="109"/>
        <v>1</v>
      </c>
      <c r="DD18" s="22">
        <f t="shared" si="110"/>
        <v>0</v>
      </c>
      <c r="DE18" s="22" t="str">
        <f t="shared" si="111"/>
        <v/>
      </c>
      <c r="DF18" s="22" t="str">
        <f>IF(DE18=1,(#REF!+#REF!+#REF!+#REF!+#REF!+#REF!+#REF!+#REF!)*CO18,"")</f>
        <v/>
      </c>
      <c r="DQ18" s="21">
        <f t="shared" si="112"/>
        <v>0.04</v>
      </c>
      <c r="DR18" s="21">
        <f t="shared" si="113"/>
        <v>22</v>
      </c>
      <c r="DS18" s="47">
        <f t="shared" si="114"/>
        <v>0</v>
      </c>
      <c r="DT18" s="21">
        <f t="shared" si="115"/>
        <v>0</v>
      </c>
      <c r="DU18" s="47">
        <f t="shared" si="116"/>
        <v>0</v>
      </c>
      <c r="DV18" s="21">
        <f t="shared" si="117"/>
        <v>0</v>
      </c>
      <c r="DW18" s="47">
        <f t="shared" si="118"/>
        <v>0</v>
      </c>
      <c r="DX18" s="21">
        <f t="shared" si="119"/>
        <v>0</v>
      </c>
      <c r="DY18" s="21">
        <f t="shared" si="120"/>
        <v>0</v>
      </c>
      <c r="DZ18" s="21">
        <f t="shared" si="121"/>
        <v>0</v>
      </c>
      <c r="EA18" s="21">
        <f t="shared" si="122"/>
        <v>0</v>
      </c>
      <c r="EB18" s="21">
        <f t="shared" si="123"/>
        <v>0</v>
      </c>
      <c r="EC18" s="47">
        <f t="shared" si="124"/>
        <v>0</v>
      </c>
      <c r="ED18" s="21">
        <f t="shared" si="125"/>
        <v>0</v>
      </c>
      <c r="EE18" s="47">
        <f t="shared" si="126"/>
        <v>0</v>
      </c>
      <c r="EF18" s="21">
        <f t="shared" si="127"/>
        <v>0</v>
      </c>
      <c r="EG18" s="47">
        <f t="shared" si="128"/>
        <v>0.04</v>
      </c>
      <c r="EH18" s="21">
        <f t="shared" si="128"/>
        <v>22</v>
      </c>
      <c r="EI18" s="21">
        <f t="shared" si="129"/>
        <v>0.88</v>
      </c>
      <c r="EJ18" s="21">
        <f t="shared" si="19"/>
        <v>5.28</v>
      </c>
      <c r="EK18" s="21" t="str">
        <f t="shared" si="20"/>
        <v/>
      </c>
      <c r="EL18" s="21">
        <f t="shared" si="162"/>
        <v>6.3886735523321256</v>
      </c>
      <c r="EM18" s="21">
        <f t="shared" si="130"/>
        <v>0</v>
      </c>
      <c r="EP18" s="48">
        <f t="shared" si="163"/>
        <v>6</v>
      </c>
      <c r="EQ18" s="47">
        <f t="shared" si="164"/>
        <v>1.2566370614359172</v>
      </c>
      <c r="ER18" s="47">
        <f t="shared" si="165"/>
        <v>1</v>
      </c>
      <c r="ES18" s="47">
        <f t="shared" si="131"/>
        <v>1.1058406140636072</v>
      </c>
      <c r="ET18" s="47">
        <f t="shared" si="132"/>
        <v>1.1058406140636072</v>
      </c>
      <c r="EU18" s="48">
        <f t="shared" si="133"/>
        <v>4</v>
      </c>
      <c r="EV18" s="48">
        <f t="shared" si="166"/>
        <v>0.4</v>
      </c>
      <c r="EW18" s="30">
        <f t="shared" si="21"/>
        <v>75.429639612690949</v>
      </c>
      <c r="EX18" s="47">
        <f t="shared" si="22"/>
        <v>5.8642232403165337E-2</v>
      </c>
      <c r="EY18" s="49">
        <f t="shared" si="23"/>
        <v>109.35884027146071</v>
      </c>
      <c r="EZ18" s="48">
        <f t="shared" si="24"/>
        <v>4.0448147084171215E-2</v>
      </c>
      <c r="FA18" s="49">
        <f t="shared" si="25"/>
        <v>149.57122623741006</v>
      </c>
      <c r="FB18" s="48">
        <f t="shared" si="26"/>
        <v>2.9573618987607644E-2</v>
      </c>
      <c r="FC18" s="49">
        <f t="shared" si="27"/>
        <v>196.066797510539</v>
      </c>
      <c r="FD18" s="48">
        <f t="shared" si="28"/>
        <v>2.2560487101426052E-2</v>
      </c>
      <c r="FE18" s="49">
        <f t="shared" si="29"/>
        <v>248.84555409084754</v>
      </c>
      <c r="FF18" s="48">
        <f t="shared" si="30"/>
        <v>1.7775533392248452E-2</v>
      </c>
      <c r="FG18" s="49">
        <f t="shared" si="31"/>
        <v>307.90749597833565</v>
      </c>
      <c r="FH18" s="48">
        <f t="shared" si="32"/>
        <v>1.4365881032547699E-2</v>
      </c>
      <c r="FI18" s="49">
        <f t="shared" si="33"/>
        <v>373.25262317300331</v>
      </c>
      <c r="FJ18" s="48">
        <f t="shared" si="34"/>
        <v>1.1850854305193167E-2</v>
      </c>
      <c r="FK18" s="49">
        <f t="shared" si="35"/>
        <v>444.88093567485066</v>
      </c>
      <c r="FL18" s="48">
        <f t="shared" si="36"/>
        <v>9.9428006496716324E-3</v>
      </c>
      <c r="FM18" s="49">
        <f t="shared" si="37"/>
        <v>522.79243348387752</v>
      </c>
      <c r="FN18" s="48">
        <f t="shared" si="38"/>
        <v>8.4610299861787152E-3</v>
      </c>
      <c r="FO18" s="49">
        <f t="shared" si="39"/>
        <v>606.98711660008394</v>
      </c>
      <c r="FP18" s="48">
        <f t="shared" si="40"/>
        <v>7.2874074840846752E-3</v>
      </c>
      <c r="FQ18" s="49">
        <f t="shared" si="41"/>
        <v>697.46498502347004</v>
      </c>
      <c r="FR18" s="48">
        <f t="shared" si="42"/>
        <v>6.3420566641142284E-3</v>
      </c>
      <c r="FS18" s="49">
        <f t="shared" si="43"/>
        <v>794.22603875403559</v>
      </c>
      <c r="FT18" s="48">
        <f t="shared" si="44"/>
        <v>5.5693999446224437E-3</v>
      </c>
      <c r="FU18" s="21">
        <f t="shared" si="167"/>
        <v>3</v>
      </c>
      <c r="FV18" s="21">
        <f t="shared" si="45"/>
        <v>0</v>
      </c>
      <c r="FW18" s="21">
        <f t="shared" si="134"/>
        <v>0</v>
      </c>
      <c r="FX18" s="22">
        <f t="shared" si="46"/>
        <v>1</v>
      </c>
      <c r="FY18" s="22">
        <f t="shared" si="47"/>
        <v>0</v>
      </c>
      <c r="FZ18" s="21">
        <f t="shared" si="48"/>
        <v>13</v>
      </c>
      <c r="GA18" s="21">
        <f t="shared" si="49"/>
        <v>15</v>
      </c>
      <c r="GB18" s="21">
        <f t="shared" si="50"/>
        <v>17</v>
      </c>
      <c r="GC18" s="21">
        <f t="shared" si="51"/>
        <v>0</v>
      </c>
      <c r="GD18" s="21">
        <f t="shared" si="52"/>
        <v>0</v>
      </c>
      <c r="GE18" s="21">
        <f t="shared" si="53"/>
        <v>0</v>
      </c>
      <c r="GF18" s="21">
        <f t="shared" si="54"/>
        <v>0</v>
      </c>
      <c r="GG18" s="21">
        <f t="shared" si="55"/>
        <v>17</v>
      </c>
      <c r="GH18" s="21">
        <f t="shared" si="56"/>
        <v>0</v>
      </c>
      <c r="GI18" s="21">
        <f t="shared" si="57"/>
        <v>0</v>
      </c>
      <c r="GJ18" s="31">
        <f t="shared" si="58"/>
        <v>17</v>
      </c>
      <c r="GK18" s="21">
        <f t="shared" si="59"/>
        <v>0</v>
      </c>
      <c r="GL18" s="21">
        <f t="shared" si="60"/>
        <v>0</v>
      </c>
      <c r="GM18" s="21">
        <f t="shared" si="61"/>
        <v>0</v>
      </c>
      <c r="GN18" s="21">
        <f t="shared" si="135"/>
        <v>0</v>
      </c>
      <c r="GO18" s="21">
        <f t="shared" si="136"/>
        <v>0</v>
      </c>
      <c r="GP18" s="21">
        <f t="shared" si="137"/>
        <v>0</v>
      </c>
      <c r="GQ18" s="31">
        <f t="shared" si="62"/>
        <v>0</v>
      </c>
      <c r="GR18" s="48">
        <f t="shared" si="168"/>
        <v>8</v>
      </c>
      <c r="GS18" s="48">
        <f t="shared" si="63"/>
        <v>4</v>
      </c>
      <c r="GT18" s="21">
        <f t="shared" si="64"/>
        <v>0</v>
      </c>
      <c r="GU18" s="31">
        <f t="shared" si="138"/>
        <v>0</v>
      </c>
      <c r="GV18" s="31">
        <f t="shared" si="139"/>
        <v>17</v>
      </c>
      <c r="GW18" s="40">
        <f t="shared" si="169"/>
        <v>0</v>
      </c>
      <c r="GX18" s="21">
        <f t="shared" si="140"/>
        <v>1</v>
      </c>
      <c r="GY18" s="21">
        <f t="shared" si="141"/>
        <v>17</v>
      </c>
      <c r="GZ18" s="21">
        <f t="shared" si="65"/>
        <v>17</v>
      </c>
      <c r="HA18" s="21">
        <f t="shared" si="66"/>
        <v>17</v>
      </c>
      <c r="HB18" s="21">
        <f t="shared" si="67"/>
        <v>0</v>
      </c>
      <c r="HC18" s="21">
        <f t="shared" si="170"/>
        <v>123</v>
      </c>
      <c r="HD18" s="21">
        <f t="shared" si="142"/>
        <v>0</v>
      </c>
      <c r="HE18" s="21">
        <f t="shared" si="171"/>
        <v>0</v>
      </c>
      <c r="HF18" s="21">
        <f t="shared" si="172"/>
        <v>0</v>
      </c>
      <c r="HG18" s="49">
        <f t="shared" si="143"/>
        <v>4</v>
      </c>
      <c r="HH18" s="49">
        <f t="shared" si="144"/>
        <v>80</v>
      </c>
      <c r="HI18" s="49"/>
      <c r="HJ18" s="21">
        <f t="shared" si="145"/>
        <v>0.5</v>
      </c>
      <c r="HK18" s="21">
        <f t="shared" si="68"/>
        <v>119.11726279229272</v>
      </c>
      <c r="HL18" s="21">
        <f t="shared" si="68"/>
        <v>31.699604776332542</v>
      </c>
      <c r="HM18" s="21">
        <f t="shared" si="68"/>
        <v>15.23458936452888</v>
      </c>
      <c r="HN18" s="21">
        <f t="shared" si="68"/>
        <v>9.1229651450815883</v>
      </c>
      <c r="HO18" s="21">
        <f t="shared" si="68"/>
        <v>6.1341021783603766</v>
      </c>
      <c r="HP18" s="21">
        <f t="shared" si="68"/>
        <v>4.4319044492516984</v>
      </c>
      <c r="HQ18" s="21">
        <f t="shared" si="68"/>
        <v>3.3634159873425307</v>
      </c>
      <c r="HR18" s="21">
        <f t="shared" si="68"/>
        <v>2.6456740803379453</v>
      </c>
      <c r="HS18" s="21">
        <f t="shared" si="68"/>
        <v>2.1387930908558044</v>
      </c>
      <c r="HT18" s="21">
        <f t="shared" si="68"/>
        <v>1.7667573245884549</v>
      </c>
      <c r="HU18" s="21">
        <f t="shared" si="68"/>
        <v>1.4851977795851876</v>
      </c>
      <c r="HV18" s="21">
        <f t="shared" si="68"/>
        <v>1.2667243961104921</v>
      </c>
      <c r="HW18" s="8">
        <f t="shared" si="69"/>
        <v>0</v>
      </c>
      <c r="HX18" s="8">
        <f t="shared" si="70"/>
        <v>0</v>
      </c>
      <c r="HY18" s="8">
        <f t="shared" si="71"/>
        <v>0</v>
      </c>
      <c r="HZ18" s="8">
        <f t="shared" si="72"/>
        <v>0</v>
      </c>
      <c r="IA18" s="8">
        <f t="shared" si="73"/>
        <v>0</v>
      </c>
      <c r="IB18" s="8">
        <f t="shared" si="74"/>
        <v>0</v>
      </c>
      <c r="IC18" s="8">
        <f t="shared" si="75"/>
        <v>0</v>
      </c>
      <c r="ID18" s="8">
        <f t="shared" si="76"/>
        <v>0</v>
      </c>
      <c r="IE18" s="8">
        <f t="shared" si="77"/>
        <v>0</v>
      </c>
      <c r="IF18" s="8">
        <f t="shared" si="78"/>
        <v>0</v>
      </c>
      <c r="IG18" s="8">
        <f t="shared" si="79"/>
        <v>0</v>
      </c>
      <c r="IH18" s="8">
        <f t="shared" si="80"/>
        <v>0</v>
      </c>
      <c r="II18" s="8">
        <f t="shared" si="81"/>
        <v>0</v>
      </c>
      <c r="IJ18" s="10">
        <f t="shared" si="146"/>
        <v>0</v>
      </c>
      <c r="IK18" s="10">
        <f t="shared" si="147"/>
        <v>0</v>
      </c>
      <c r="IL18" s="10">
        <f t="shared" si="148"/>
        <v>0</v>
      </c>
      <c r="IM18" s="10">
        <f t="shared" si="149"/>
        <v>0</v>
      </c>
      <c r="IN18" s="10">
        <f t="shared" si="150"/>
        <v>0</v>
      </c>
      <c r="IO18" s="10">
        <f t="shared" si="151"/>
        <v>0</v>
      </c>
      <c r="IP18" s="10">
        <f t="shared" si="152"/>
        <v>0</v>
      </c>
      <c r="IQ18" s="10">
        <f t="shared" si="153"/>
        <v>0</v>
      </c>
      <c r="IR18" s="10">
        <f t="shared" si="154"/>
        <v>0</v>
      </c>
      <c r="IS18" s="10">
        <f t="shared" si="155"/>
        <v>0</v>
      </c>
      <c r="IT18" s="10">
        <f t="shared" si="156"/>
        <v>0</v>
      </c>
      <c r="IU18" s="10">
        <f t="shared" si="157"/>
        <v>0</v>
      </c>
      <c r="IV18" s="11">
        <f t="shared" si="83"/>
        <v>0</v>
      </c>
    </row>
    <row r="19" spans="1:256" ht="17.100000000000001" customHeight="1" x14ac:dyDescent="0.25">
      <c r="A19" s="427"/>
      <c r="B19" s="206">
        <v>5</v>
      </c>
      <c r="C19" s="16">
        <v>8</v>
      </c>
      <c r="D19" s="232"/>
      <c r="E19" s="232"/>
      <c r="F19" s="232"/>
      <c r="G19" s="232"/>
      <c r="H19" s="232"/>
      <c r="I19" s="232"/>
      <c r="J19" s="232"/>
      <c r="K19" s="232"/>
      <c r="L19" s="150"/>
      <c r="M19" s="151"/>
      <c r="N19" s="151"/>
      <c r="O19" s="151"/>
      <c r="P19" s="151"/>
      <c r="Q19" s="151"/>
      <c r="R19" s="151"/>
      <c r="S19" s="151"/>
      <c r="T19" s="151"/>
      <c r="U19" s="151"/>
      <c r="V19" s="152"/>
      <c r="W19" s="213">
        <f t="shared" si="84"/>
        <v>17</v>
      </c>
      <c r="X19" s="238"/>
      <c r="Y19" s="240">
        <v>0.5</v>
      </c>
      <c r="Z19" s="121">
        <f t="shared" si="85"/>
        <v>22</v>
      </c>
      <c r="AA19" s="122">
        <f t="shared" si="86"/>
        <v>0.04</v>
      </c>
      <c r="AB19" s="101"/>
      <c r="AC19" s="101"/>
      <c r="AD19" s="101"/>
      <c r="AE19" s="101"/>
      <c r="AF19" s="101"/>
      <c r="AG19" s="101"/>
      <c r="AH19" s="101"/>
      <c r="AI19" s="101"/>
      <c r="AJ19" s="101"/>
      <c r="AK19" s="102"/>
      <c r="AL19" s="102"/>
      <c r="AM19" s="102"/>
      <c r="AN19" s="102"/>
      <c r="AO19" s="102"/>
      <c r="AP19" s="102"/>
      <c r="AQ19" s="102"/>
      <c r="AR19" s="102"/>
      <c r="AS19" s="102"/>
      <c r="AT19" s="103"/>
      <c r="AU19" s="50"/>
      <c r="AV19" s="50"/>
      <c r="AW19" s="44">
        <f t="shared" si="87"/>
        <v>0</v>
      </c>
      <c r="AX19" s="43">
        <f t="shared" si="88"/>
        <v>1.4744541520848096</v>
      </c>
      <c r="AY19" s="44">
        <f t="shared" si="89"/>
        <v>0</v>
      </c>
      <c r="AZ19" s="44">
        <f t="shared" si="90"/>
        <v>0</v>
      </c>
      <c r="BA19" s="44">
        <f t="shared" si="91"/>
        <v>0</v>
      </c>
      <c r="BB19" s="50"/>
      <c r="BC19" s="50"/>
      <c r="BD19" s="50"/>
      <c r="BE19" s="25" t="b">
        <v>1</v>
      </c>
      <c r="BF19" s="25" t="b">
        <v>0</v>
      </c>
      <c r="BG19" s="25" t="b">
        <v>0</v>
      </c>
      <c r="BH19" s="25" t="b">
        <v>0</v>
      </c>
      <c r="BI19" s="25" t="b">
        <v>0</v>
      </c>
      <c r="BJ19" s="25" t="b">
        <v>0</v>
      </c>
      <c r="BK19" s="25" t="b">
        <v>0</v>
      </c>
      <c r="BL19" s="25" t="b">
        <v>0</v>
      </c>
      <c r="BN19" s="22">
        <f t="shared" si="16"/>
        <v>1</v>
      </c>
      <c r="BO19" s="22">
        <f t="shared" si="17"/>
        <v>0</v>
      </c>
      <c r="BP19" s="22">
        <f t="shared" si="17"/>
        <v>0</v>
      </c>
      <c r="BQ19" s="22">
        <f t="shared" si="17"/>
        <v>0</v>
      </c>
      <c r="BR19" s="22">
        <f t="shared" si="17"/>
        <v>0</v>
      </c>
      <c r="BS19" s="22">
        <f t="shared" si="17"/>
        <v>0</v>
      </c>
      <c r="BT19" s="22">
        <f t="shared" si="17"/>
        <v>0</v>
      </c>
      <c r="BU19" s="22">
        <f t="shared" si="17"/>
        <v>0</v>
      </c>
      <c r="BW19" s="22">
        <f t="shared" si="92"/>
        <v>1</v>
      </c>
      <c r="BX19" s="22">
        <f t="shared" si="93"/>
        <v>1</v>
      </c>
      <c r="BZ19" s="22">
        <f t="shared" si="94"/>
        <v>1</v>
      </c>
      <c r="CA19" s="22" t="b">
        <f t="shared" si="95"/>
        <v>1</v>
      </c>
      <c r="CB19" s="22">
        <f t="shared" si="96"/>
        <v>1</v>
      </c>
      <c r="CC19" s="32">
        <f t="shared" si="97"/>
        <v>1</v>
      </c>
      <c r="CD19" s="22">
        <f t="shared" si="158"/>
        <v>2</v>
      </c>
      <c r="CE19" s="22">
        <f t="shared" si="159"/>
        <v>2</v>
      </c>
      <c r="CF19" s="22">
        <f t="shared" si="158"/>
        <v>4</v>
      </c>
      <c r="CG19" s="22">
        <f t="shared" si="173"/>
        <v>4</v>
      </c>
      <c r="CH19" s="22" t="str">
        <f t="shared" si="18"/>
        <v/>
      </c>
      <c r="CI19" s="22" t="str">
        <f t="shared" si="160"/>
        <v/>
      </c>
      <c r="CJ19" s="22" t="str">
        <f t="shared" si="98"/>
        <v/>
      </c>
      <c r="CK19" s="22" t="str">
        <f t="shared" si="99"/>
        <v/>
      </c>
      <c r="CL19" s="22" t="str">
        <f t="shared" si="100"/>
        <v/>
      </c>
      <c r="CN19" s="22">
        <f>IF(CM65=2,C19,0)</f>
        <v>8</v>
      </c>
      <c r="CO19" s="22">
        <f t="shared" si="101"/>
        <v>8</v>
      </c>
      <c r="CP19" s="22">
        <f t="shared" si="102"/>
        <v>1</v>
      </c>
      <c r="CS19" s="22">
        <f>O5-B19</f>
        <v>3</v>
      </c>
      <c r="CT19" s="22">
        <f t="shared" si="103"/>
        <v>1</v>
      </c>
      <c r="CU19" s="22" t="str">
        <f t="shared" si="161"/>
        <v>3</v>
      </c>
      <c r="CV19" s="22">
        <f t="shared" si="104"/>
        <v>0</v>
      </c>
      <c r="CW19" s="22">
        <f t="shared" si="105"/>
        <v>0</v>
      </c>
      <c r="CX19" s="22">
        <f t="shared" si="106"/>
        <v>1</v>
      </c>
      <c r="CY19" s="22">
        <f t="shared" si="107"/>
        <v>0</v>
      </c>
      <c r="CZ19" s="22">
        <f t="shared" si="108"/>
        <v>1</v>
      </c>
      <c r="DA19" s="22" t="e">
        <f>IF(CT19=1,(#REF!+#REF!+#REF!+#REF!+#REF!+#REF!+#REF!+#REF!)*CO19,"")</f>
        <v>#REF!</v>
      </c>
      <c r="DB19" s="22" t="e">
        <f>IF(CZ19&gt;0,(#REF!+#REF!+#REF!+#REF!+#REF!+#REF!+#REF!+#REF!)*CO19,"")</f>
        <v>#REF!</v>
      </c>
      <c r="DC19" s="22">
        <f t="shared" si="109"/>
        <v>1</v>
      </c>
      <c r="DD19" s="22">
        <f t="shared" si="110"/>
        <v>0</v>
      </c>
      <c r="DE19" s="22" t="str">
        <f t="shared" si="111"/>
        <v/>
      </c>
      <c r="DF19" s="22" t="str">
        <f>IF(DE19=1,(#REF!+#REF!+#REF!+#REF!+#REF!+#REF!+#REF!+#REF!)*CO19,"")</f>
        <v/>
      </c>
      <c r="DQ19" s="21">
        <f t="shared" si="112"/>
        <v>0.04</v>
      </c>
      <c r="DR19" s="21">
        <f t="shared" si="113"/>
        <v>22</v>
      </c>
      <c r="DS19" s="47">
        <f t="shared" si="114"/>
        <v>0</v>
      </c>
      <c r="DT19" s="21">
        <f t="shared" si="115"/>
        <v>0</v>
      </c>
      <c r="DU19" s="47">
        <f t="shared" si="116"/>
        <v>0</v>
      </c>
      <c r="DV19" s="21">
        <f t="shared" si="117"/>
        <v>0</v>
      </c>
      <c r="DW19" s="47">
        <f t="shared" si="118"/>
        <v>0</v>
      </c>
      <c r="DX19" s="21">
        <f t="shared" si="119"/>
        <v>0</v>
      </c>
      <c r="DY19" s="21">
        <f t="shared" si="120"/>
        <v>0</v>
      </c>
      <c r="DZ19" s="21">
        <f t="shared" si="121"/>
        <v>0</v>
      </c>
      <c r="EA19" s="21">
        <f t="shared" si="122"/>
        <v>0</v>
      </c>
      <c r="EB19" s="21">
        <f t="shared" si="123"/>
        <v>0</v>
      </c>
      <c r="EC19" s="47">
        <f t="shared" si="124"/>
        <v>0</v>
      </c>
      <c r="ED19" s="21">
        <f t="shared" si="125"/>
        <v>0</v>
      </c>
      <c r="EE19" s="47">
        <f t="shared" si="126"/>
        <v>0</v>
      </c>
      <c r="EF19" s="21">
        <f t="shared" si="127"/>
        <v>0</v>
      </c>
      <c r="EG19" s="47">
        <f t="shared" si="128"/>
        <v>0.04</v>
      </c>
      <c r="EH19" s="21">
        <f t="shared" si="128"/>
        <v>22</v>
      </c>
      <c r="EI19" s="21">
        <f t="shared" si="129"/>
        <v>0.88</v>
      </c>
      <c r="EJ19" s="21">
        <f t="shared" si="19"/>
        <v>7.04</v>
      </c>
      <c r="EK19" s="21" t="str">
        <f t="shared" si="20"/>
        <v/>
      </c>
      <c r="EL19" s="21">
        <f t="shared" si="162"/>
        <v>6.3886735523321256</v>
      </c>
      <c r="EM19" s="21">
        <f t="shared" si="130"/>
        <v>0</v>
      </c>
      <c r="EP19" s="48">
        <f t="shared" si="163"/>
        <v>6</v>
      </c>
      <c r="EQ19" s="47">
        <f t="shared" si="164"/>
        <v>1.2566370614359172</v>
      </c>
      <c r="ER19" s="47">
        <f t="shared" si="165"/>
        <v>1</v>
      </c>
      <c r="ES19" s="47">
        <f t="shared" si="131"/>
        <v>1.4744541520848096</v>
      </c>
      <c r="ET19" s="47">
        <f t="shared" si="132"/>
        <v>1.4744541520848096</v>
      </c>
      <c r="EU19" s="48">
        <f t="shared" si="133"/>
        <v>3</v>
      </c>
      <c r="EV19" s="48">
        <f t="shared" si="166"/>
        <v>0.4</v>
      </c>
      <c r="EW19" s="30">
        <f t="shared" si="21"/>
        <v>47.783624261100748</v>
      </c>
      <c r="EX19" s="47">
        <f t="shared" si="22"/>
        <v>0.12342756958141575</v>
      </c>
      <c r="EY19" s="49">
        <f t="shared" si="23"/>
        <v>75.429639612690949</v>
      </c>
      <c r="EZ19" s="48">
        <f t="shared" si="24"/>
        <v>7.8189643204220449E-2</v>
      </c>
      <c r="FA19" s="49">
        <f t="shared" si="25"/>
        <v>109.35884027146071</v>
      </c>
      <c r="FB19" s="48">
        <f t="shared" si="26"/>
        <v>5.3930862778894952E-2</v>
      </c>
      <c r="FC19" s="49">
        <f t="shared" si="27"/>
        <v>149.57122623741006</v>
      </c>
      <c r="FD19" s="48">
        <f t="shared" si="28"/>
        <v>3.9431491983476862E-2</v>
      </c>
      <c r="FE19" s="49">
        <f t="shared" si="29"/>
        <v>196.066797510539</v>
      </c>
      <c r="FF19" s="48">
        <f t="shared" si="30"/>
        <v>3.0080649468568067E-2</v>
      </c>
      <c r="FG19" s="49">
        <f t="shared" si="31"/>
        <v>248.84555409084754</v>
      </c>
      <c r="FH19" s="48">
        <f t="shared" si="32"/>
        <v>2.3700711189664603E-2</v>
      </c>
      <c r="FI19" s="49">
        <f t="shared" si="33"/>
        <v>307.90749597833565</v>
      </c>
      <c r="FJ19" s="48">
        <f t="shared" si="34"/>
        <v>1.9154508043396933E-2</v>
      </c>
      <c r="FK19" s="49">
        <f t="shared" si="35"/>
        <v>373.25262317300331</v>
      </c>
      <c r="FL19" s="48">
        <f t="shared" si="36"/>
        <v>1.5801139073590889E-2</v>
      </c>
      <c r="FM19" s="49">
        <f t="shared" si="37"/>
        <v>444.88093567485066</v>
      </c>
      <c r="FN19" s="48">
        <f t="shared" si="38"/>
        <v>1.325706753289551E-2</v>
      </c>
      <c r="FO19" s="49">
        <f t="shared" si="39"/>
        <v>522.79243348387752</v>
      </c>
      <c r="FP19" s="48">
        <f t="shared" si="40"/>
        <v>1.1281373314904952E-2</v>
      </c>
      <c r="FQ19" s="49">
        <f t="shared" si="41"/>
        <v>606.98711660008394</v>
      </c>
      <c r="FR19" s="48">
        <f t="shared" si="42"/>
        <v>9.7165433121128991E-3</v>
      </c>
      <c r="FS19" s="49">
        <f t="shared" si="43"/>
        <v>697.46498502347004</v>
      </c>
      <c r="FT19" s="48">
        <f t="shared" si="44"/>
        <v>8.4560755521523052E-3</v>
      </c>
      <c r="FU19" s="21">
        <f t="shared" si="167"/>
        <v>3</v>
      </c>
      <c r="FV19" s="21">
        <f t="shared" si="45"/>
        <v>0</v>
      </c>
      <c r="FW19" s="21">
        <f t="shared" si="134"/>
        <v>0</v>
      </c>
      <c r="FX19" s="22">
        <f t="shared" si="46"/>
        <v>1</v>
      </c>
      <c r="FY19" s="22">
        <f t="shared" si="47"/>
        <v>0</v>
      </c>
      <c r="FZ19" s="21">
        <f t="shared" si="48"/>
        <v>13</v>
      </c>
      <c r="GA19" s="21">
        <f t="shared" si="49"/>
        <v>15</v>
      </c>
      <c r="GB19" s="21">
        <f t="shared" si="50"/>
        <v>17</v>
      </c>
      <c r="GC19" s="21">
        <f t="shared" si="51"/>
        <v>0</v>
      </c>
      <c r="GD19" s="21">
        <f t="shared" si="52"/>
        <v>0</v>
      </c>
      <c r="GE19" s="21">
        <f t="shared" si="53"/>
        <v>0</v>
      </c>
      <c r="GF19" s="21">
        <f t="shared" si="54"/>
        <v>0</v>
      </c>
      <c r="GG19" s="21">
        <f t="shared" si="55"/>
        <v>17</v>
      </c>
      <c r="GH19" s="21">
        <f t="shared" si="56"/>
        <v>0</v>
      </c>
      <c r="GI19" s="21">
        <f t="shared" si="57"/>
        <v>0</v>
      </c>
      <c r="GJ19" s="31">
        <f t="shared" si="58"/>
        <v>17</v>
      </c>
      <c r="GK19" s="21">
        <f t="shared" si="59"/>
        <v>0</v>
      </c>
      <c r="GL19" s="21">
        <f t="shared" si="60"/>
        <v>0</v>
      </c>
      <c r="GM19" s="21">
        <f t="shared" si="61"/>
        <v>0</v>
      </c>
      <c r="GN19" s="21">
        <f t="shared" si="135"/>
        <v>0</v>
      </c>
      <c r="GO19" s="21">
        <f t="shared" si="136"/>
        <v>0</v>
      </c>
      <c r="GP19" s="21">
        <f t="shared" si="137"/>
        <v>0</v>
      </c>
      <c r="GQ19" s="31">
        <f t="shared" si="62"/>
        <v>0</v>
      </c>
      <c r="GR19" s="48">
        <f t="shared" si="168"/>
        <v>8</v>
      </c>
      <c r="GS19" s="48">
        <f t="shared" si="63"/>
        <v>3</v>
      </c>
      <c r="GT19" s="21">
        <f t="shared" si="64"/>
        <v>0</v>
      </c>
      <c r="GU19" s="31">
        <f t="shared" si="138"/>
        <v>0</v>
      </c>
      <c r="GV19" s="31">
        <f t="shared" si="139"/>
        <v>17</v>
      </c>
      <c r="GW19" s="40">
        <f t="shared" si="169"/>
        <v>0</v>
      </c>
      <c r="GX19" s="21">
        <f t="shared" si="140"/>
        <v>1</v>
      </c>
      <c r="GY19" s="21">
        <f t="shared" si="141"/>
        <v>17</v>
      </c>
      <c r="GZ19" s="21">
        <f t="shared" si="65"/>
        <v>17</v>
      </c>
      <c r="HA19" s="21">
        <f t="shared" si="66"/>
        <v>17</v>
      </c>
      <c r="HB19" s="21">
        <f t="shared" si="67"/>
        <v>0</v>
      </c>
      <c r="HC19" s="21">
        <f t="shared" si="170"/>
        <v>123</v>
      </c>
      <c r="HD19" s="21">
        <f t="shared" si="142"/>
        <v>0</v>
      </c>
      <c r="HE19" s="21">
        <f t="shared" si="171"/>
        <v>0</v>
      </c>
      <c r="HF19" s="21">
        <f t="shared" si="172"/>
        <v>0</v>
      </c>
      <c r="HG19" s="49">
        <f t="shared" si="143"/>
        <v>3</v>
      </c>
      <c r="HH19" s="49">
        <f t="shared" si="144"/>
        <v>80</v>
      </c>
      <c r="HI19" s="49"/>
      <c r="HJ19" s="21">
        <f t="shared" si="145"/>
        <v>0.5</v>
      </c>
      <c r="HK19" s="21">
        <f t="shared" si="68"/>
        <v>119.11726279229272</v>
      </c>
      <c r="HL19" s="21">
        <f t="shared" si="68"/>
        <v>31.699604776332542</v>
      </c>
      <c r="HM19" s="21">
        <f t="shared" si="68"/>
        <v>15.23458936452888</v>
      </c>
      <c r="HN19" s="21">
        <f t="shared" si="68"/>
        <v>9.1229651450815883</v>
      </c>
      <c r="HO19" s="21">
        <f t="shared" si="68"/>
        <v>6.1341021783603766</v>
      </c>
      <c r="HP19" s="21">
        <f t="shared" si="68"/>
        <v>4.4319044492516984</v>
      </c>
      <c r="HQ19" s="21">
        <f t="shared" si="68"/>
        <v>3.3634159873425307</v>
      </c>
      <c r="HR19" s="21">
        <f t="shared" si="68"/>
        <v>2.6456740803379453</v>
      </c>
      <c r="HS19" s="21">
        <f t="shared" si="68"/>
        <v>2.1387930908558044</v>
      </c>
      <c r="HT19" s="21">
        <f t="shared" si="68"/>
        <v>1.7667573245884549</v>
      </c>
      <c r="HU19" s="21">
        <f t="shared" si="68"/>
        <v>1.4851977795851876</v>
      </c>
      <c r="HV19" s="21">
        <f t="shared" si="68"/>
        <v>1.2667243961104921</v>
      </c>
      <c r="HW19" s="8">
        <f t="shared" si="69"/>
        <v>0</v>
      </c>
      <c r="HX19" s="8">
        <f t="shared" si="70"/>
        <v>0</v>
      </c>
      <c r="HY19" s="8">
        <f t="shared" si="71"/>
        <v>0</v>
      </c>
      <c r="HZ19" s="8">
        <f t="shared" si="72"/>
        <v>0</v>
      </c>
      <c r="IA19" s="8">
        <f t="shared" si="73"/>
        <v>0</v>
      </c>
      <c r="IB19" s="8">
        <f t="shared" si="74"/>
        <v>0</v>
      </c>
      <c r="IC19" s="8">
        <f t="shared" si="75"/>
        <v>0</v>
      </c>
      <c r="ID19" s="8">
        <f t="shared" si="76"/>
        <v>0</v>
      </c>
      <c r="IE19" s="8">
        <f t="shared" si="77"/>
        <v>0</v>
      </c>
      <c r="IF19" s="8">
        <f t="shared" si="78"/>
        <v>0</v>
      </c>
      <c r="IG19" s="8">
        <f t="shared" si="79"/>
        <v>0</v>
      </c>
      <c r="IH19" s="8">
        <f t="shared" si="80"/>
        <v>0</v>
      </c>
      <c r="II19" s="8">
        <f t="shared" si="81"/>
        <v>0</v>
      </c>
      <c r="IJ19" s="10">
        <f t="shared" si="146"/>
        <v>0</v>
      </c>
      <c r="IK19" s="10">
        <f t="shared" si="147"/>
        <v>0</v>
      </c>
      <c r="IL19" s="10">
        <f t="shared" si="148"/>
        <v>0</v>
      </c>
      <c r="IM19" s="10">
        <f t="shared" si="149"/>
        <v>0</v>
      </c>
      <c r="IN19" s="10">
        <f t="shared" si="150"/>
        <v>0</v>
      </c>
      <c r="IO19" s="10">
        <f t="shared" si="151"/>
        <v>0</v>
      </c>
      <c r="IP19" s="10">
        <f t="shared" si="152"/>
        <v>0</v>
      </c>
      <c r="IQ19" s="10">
        <f t="shared" si="153"/>
        <v>0</v>
      </c>
      <c r="IR19" s="10">
        <f t="shared" si="154"/>
        <v>0</v>
      </c>
      <c r="IS19" s="10">
        <f t="shared" si="155"/>
        <v>0</v>
      </c>
      <c r="IT19" s="10">
        <f t="shared" si="156"/>
        <v>0</v>
      </c>
      <c r="IU19" s="10">
        <f t="shared" si="157"/>
        <v>0</v>
      </c>
      <c r="IV19" s="11">
        <f t="shared" si="83"/>
        <v>0</v>
      </c>
    </row>
    <row r="20" spans="1:256" ht="17.100000000000001" customHeight="1" x14ac:dyDescent="0.25">
      <c r="A20" s="427"/>
      <c r="B20" s="206">
        <v>6</v>
      </c>
      <c r="C20" s="16">
        <v>13</v>
      </c>
      <c r="D20" s="232"/>
      <c r="E20" s="232"/>
      <c r="F20" s="232"/>
      <c r="G20" s="232"/>
      <c r="H20" s="232"/>
      <c r="I20" s="232"/>
      <c r="J20" s="232"/>
      <c r="K20" s="232"/>
      <c r="L20" s="150"/>
      <c r="M20" s="151"/>
      <c r="N20" s="151"/>
      <c r="O20" s="151"/>
      <c r="P20" s="151"/>
      <c r="Q20" s="151"/>
      <c r="R20" s="151"/>
      <c r="S20" s="151"/>
      <c r="T20" s="151"/>
      <c r="U20" s="151"/>
      <c r="V20" s="152"/>
      <c r="W20" s="213">
        <f t="shared" si="84"/>
        <v>20</v>
      </c>
      <c r="X20" s="238"/>
      <c r="Y20" s="240">
        <v>0.5</v>
      </c>
      <c r="Z20" s="121">
        <f t="shared" si="85"/>
        <v>22</v>
      </c>
      <c r="AA20" s="122">
        <f t="shared" si="86"/>
        <v>0.04</v>
      </c>
      <c r="AB20" s="101"/>
      <c r="AC20" s="101"/>
      <c r="AD20" s="101"/>
      <c r="AE20" s="101"/>
      <c r="AF20" s="101"/>
      <c r="AG20" s="101"/>
      <c r="AH20" s="101"/>
      <c r="AI20" s="101"/>
      <c r="AJ20" s="101"/>
      <c r="AK20" s="94"/>
      <c r="AL20" s="94"/>
      <c r="AM20" s="94"/>
      <c r="AN20" s="94"/>
      <c r="AO20" s="94"/>
      <c r="AP20" s="94"/>
      <c r="AQ20" s="94"/>
      <c r="AR20" s="94"/>
      <c r="AS20" s="94"/>
      <c r="AT20" s="98"/>
      <c r="AU20" s="43"/>
      <c r="AV20" s="43"/>
      <c r="AW20" s="44">
        <f t="shared" si="87"/>
        <v>0</v>
      </c>
      <c r="AX20" s="43">
        <f t="shared" si="88"/>
        <v>2.3959879971378153</v>
      </c>
      <c r="AY20" s="44">
        <f t="shared" si="89"/>
        <v>0</v>
      </c>
      <c r="AZ20" s="44">
        <f t="shared" si="90"/>
        <v>0</v>
      </c>
      <c r="BA20" s="44">
        <f t="shared" si="91"/>
        <v>0</v>
      </c>
      <c r="BB20" s="43"/>
      <c r="BC20" s="43"/>
      <c r="BD20" s="43"/>
      <c r="BE20" s="25" t="b">
        <v>1</v>
      </c>
      <c r="BF20" s="25" t="b">
        <v>0</v>
      </c>
      <c r="BG20" s="25" t="b">
        <v>0</v>
      </c>
      <c r="BH20" s="25" t="b">
        <v>0</v>
      </c>
      <c r="BI20" s="25" t="b">
        <v>0</v>
      </c>
      <c r="BJ20" s="25" t="b">
        <v>0</v>
      </c>
      <c r="BK20" s="25" t="b">
        <v>0</v>
      </c>
      <c r="BL20" s="25" t="b">
        <v>0</v>
      </c>
      <c r="BN20" s="22">
        <f t="shared" si="16"/>
        <v>1</v>
      </c>
      <c r="BO20" s="22">
        <f t="shared" si="17"/>
        <v>0</v>
      </c>
      <c r="BP20" s="22">
        <f t="shared" si="17"/>
        <v>0</v>
      </c>
      <c r="BQ20" s="22">
        <f t="shared" si="17"/>
        <v>0</v>
      </c>
      <c r="BR20" s="22">
        <f t="shared" si="17"/>
        <v>0</v>
      </c>
      <c r="BS20" s="22">
        <f t="shared" si="17"/>
        <v>0</v>
      </c>
      <c r="BT20" s="22">
        <f t="shared" si="17"/>
        <v>0</v>
      </c>
      <c r="BU20" s="22">
        <f t="shared" si="17"/>
        <v>0</v>
      </c>
      <c r="BW20" s="22">
        <f t="shared" si="92"/>
        <v>1</v>
      </c>
      <c r="BX20" s="22">
        <f t="shared" si="93"/>
        <v>1</v>
      </c>
      <c r="BZ20" s="22">
        <f t="shared" si="94"/>
        <v>1</v>
      </c>
      <c r="CA20" s="22" t="b">
        <f t="shared" si="95"/>
        <v>1</v>
      </c>
      <c r="CB20" s="22">
        <f t="shared" si="96"/>
        <v>1</v>
      </c>
      <c r="CC20" s="32">
        <f t="shared" si="97"/>
        <v>1</v>
      </c>
      <c r="CD20" s="22">
        <f t="shared" si="158"/>
        <v>2</v>
      </c>
      <c r="CE20" s="22">
        <f t="shared" si="159"/>
        <v>2</v>
      </c>
      <c r="CF20" s="22">
        <f t="shared" si="158"/>
        <v>4</v>
      </c>
      <c r="CG20" s="22">
        <f t="shared" si="173"/>
        <v>4</v>
      </c>
      <c r="CH20" s="22" t="str">
        <f t="shared" si="18"/>
        <v/>
      </c>
      <c r="CI20" s="22" t="str">
        <f t="shared" si="160"/>
        <v/>
      </c>
      <c r="CJ20" s="22" t="str">
        <f t="shared" si="98"/>
        <v/>
      </c>
      <c r="CK20" s="22" t="str">
        <f t="shared" si="99"/>
        <v/>
      </c>
      <c r="CL20" s="22" t="str">
        <f t="shared" si="100"/>
        <v/>
      </c>
      <c r="CN20" s="22">
        <f>IF(CM65=2,C20,0)</f>
        <v>13</v>
      </c>
      <c r="CO20" s="22">
        <f t="shared" si="101"/>
        <v>13</v>
      </c>
      <c r="CP20" s="22">
        <f t="shared" si="102"/>
        <v>1</v>
      </c>
      <c r="CS20" s="22">
        <f>O5-B20</f>
        <v>2</v>
      </c>
      <c r="CT20" s="22">
        <f t="shared" si="103"/>
        <v>1</v>
      </c>
      <c r="CU20" s="22" t="str">
        <f t="shared" si="161"/>
        <v>3</v>
      </c>
      <c r="CV20" s="22">
        <f t="shared" si="104"/>
        <v>1</v>
      </c>
      <c r="CW20" s="22">
        <f t="shared" si="105"/>
        <v>1</v>
      </c>
      <c r="CX20" s="22">
        <f t="shared" si="106"/>
        <v>0</v>
      </c>
      <c r="CY20" s="22">
        <f t="shared" si="107"/>
        <v>1</v>
      </c>
      <c r="CZ20" s="22">
        <f t="shared" si="108"/>
        <v>1</v>
      </c>
      <c r="DA20" s="22" t="e">
        <f>IF(CT20=1,(#REF!+#REF!+#REF!+#REF!+#REF!+#REF!+#REF!+#REF!)*CO20,"")</f>
        <v>#REF!</v>
      </c>
      <c r="DB20" s="22" t="e">
        <f>IF(CZ20&gt;0,(#REF!+#REF!+#REF!+#REF!+#REF!+#REF!+#REF!+#REF!)*CO20,"")</f>
        <v>#REF!</v>
      </c>
      <c r="DC20" s="22">
        <f t="shared" si="109"/>
        <v>1</v>
      </c>
      <c r="DD20" s="22">
        <f t="shared" si="110"/>
        <v>0</v>
      </c>
      <c r="DE20" s="22" t="str">
        <f t="shared" si="111"/>
        <v/>
      </c>
      <c r="DF20" s="22" t="str">
        <f>IF(DE20=1,(#REF!+#REF!+#REF!+#REF!+#REF!+#REF!+#REF!+#REF!)*CO20,"")</f>
        <v/>
      </c>
      <c r="DI20" s="32" t="s">
        <v>25</v>
      </c>
      <c r="DJ20" s="22">
        <f>IF(L4="Diâmetro seção circular",(O4/1000)*PI(),0)</f>
        <v>1.2566370614359172</v>
      </c>
      <c r="DK20" s="22">
        <f>IF(L4="Lado seção quadrada",(O4*4)/1000,0)</f>
        <v>0</v>
      </c>
      <c r="DL20" s="33">
        <f>SUM(DJ20:DK20)</f>
        <v>1.2566370614359172</v>
      </c>
      <c r="DQ20" s="21">
        <f t="shared" si="112"/>
        <v>0.04</v>
      </c>
      <c r="DR20" s="21">
        <f t="shared" si="113"/>
        <v>22</v>
      </c>
      <c r="DS20" s="47">
        <f t="shared" si="114"/>
        <v>0</v>
      </c>
      <c r="DT20" s="21">
        <f t="shared" si="115"/>
        <v>0</v>
      </c>
      <c r="DU20" s="47">
        <f t="shared" si="116"/>
        <v>0</v>
      </c>
      <c r="DV20" s="21">
        <f t="shared" si="117"/>
        <v>0</v>
      </c>
      <c r="DW20" s="47">
        <f t="shared" si="118"/>
        <v>0</v>
      </c>
      <c r="DX20" s="21">
        <f t="shared" si="119"/>
        <v>0</v>
      </c>
      <c r="DY20" s="21">
        <f t="shared" si="120"/>
        <v>0</v>
      </c>
      <c r="DZ20" s="21">
        <f t="shared" si="121"/>
        <v>0</v>
      </c>
      <c r="EA20" s="21">
        <f t="shared" si="122"/>
        <v>0</v>
      </c>
      <c r="EB20" s="21">
        <f t="shared" si="123"/>
        <v>0</v>
      </c>
      <c r="EC20" s="47">
        <f t="shared" si="124"/>
        <v>0</v>
      </c>
      <c r="ED20" s="21">
        <f t="shared" si="125"/>
        <v>0</v>
      </c>
      <c r="EE20" s="47">
        <f t="shared" si="126"/>
        <v>0</v>
      </c>
      <c r="EF20" s="21">
        <f t="shared" si="127"/>
        <v>0</v>
      </c>
      <c r="EG20" s="47">
        <f t="shared" si="128"/>
        <v>0.04</v>
      </c>
      <c r="EH20" s="21">
        <f t="shared" si="128"/>
        <v>22</v>
      </c>
      <c r="EI20" s="21">
        <f t="shared" si="129"/>
        <v>0.88</v>
      </c>
      <c r="EJ20" s="21">
        <f t="shared" si="19"/>
        <v>11.44</v>
      </c>
      <c r="EK20" s="21" t="str">
        <f t="shared" si="20"/>
        <v/>
      </c>
      <c r="EL20" s="21">
        <f t="shared" si="162"/>
        <v>6.3886735523321256</v>
      </c>
      <c r="EM20" s="21">
        <f t="shared" si="130"/>
        <v>0</v>
      </c>
      <c r="EP20" s="48">
        <f t="shared" si="163"/>
        <v>6</v>
      </c>
      <c r="EQ20" s="47">
        <f t="shared" si="164"/>
        <v>1.2566370614359172</v>
      </c>
      <c r="ER20" s="47">
        <f t="shared" si="165"/>
        <v>1</v>
      </c>
      <c r="ES20" s="47">
        <f t="shared" si="131"/>
        <v>2.3959879971378153</v>
      </c>
      <c r="ET20" s="47">
        <f t="shared" si="132"/>
        <v>2.3959879971378153</v>
      </c>
      <c r="EU20" s="48">
        <f t="shared" si="133"/>
        <v>2</v>
      </c>
      <c r="EV20" s="48">
        <f t="shared" si="166"/>
        <v>0.4</v>
      </c>
      <c r="EW20" s="30">
        <f t="shared" si="21"/>
        <v>26.420794216690162</v>
      </c>
      <c r="EX20" s="47">
        <f t="shared" si="22"/>
        <v>0.36274276654776055</v>
      </c>
      <c r="EY20" s="49">
        <f t="shared" si="23"/>
        <v>47.783624261100748</v>
      </c>
      <c r="EZ20" s="48">
        <f t="shared" si="24"/>
        <v>0.20056980056980056</v>
      </c>
      <c r="FA20" s="49">
        <f t="shared" si="25"/>
        <v>75.429639612690949</v>
      </c>
      <c r="FB20" s="48">
        <f t="shared" si="26"/>
        <v>0.12705817020685822</v>
      </c>
      <c r="FC20" s="49">
        <f t="shared" si="27"/>
        <v>109.35884027146071</v>
      </c>
      <c r="FD20" s="48">
        <f t="shared" si="28"/>
        <v>8.7637652015704282E-2</v>
      </c>
      <c r="FE20" s="49">
        <f t="shared" si="29"/>
        <v>149.57122623741006</v>
      </c>
      <c r="FF20" s="48">
        <f t="shared" si="30"/>
        <v>6.4076174473149894E-2</v>
      </c>
      <c r="FG20" s="49">
        <f t="shared" si="31"/>
        <v>196.066797510539</v>
      </c>
      <c r="FH20" s="48">
        <f t="shared" si="32"/>
        <v>4.8881055386423108E-2</v>
      </c>
      <c r="FI20" s="49">
        <f t="shared" si="33"/>
        <v>248.84555409084754</v>
      </c>
      <c r="FJ20" s="48">
        <f t="shared" si="34"/>
        <v>3.8513655683204973E-2</v>
      </c>
      <c r="FK20" s="49">
        <f t="shared" si="35"/>
        <v>307.90749597833565</v>
      </c>
      <c r="FL20" s="48">
        <f t="shared" si="36"/>
        <v>3.1126075570520009E-2</v>
      </c>
      <c r="FM20" s="49">
        <f t="shared" si="37"/>
        <v>373.25262317300331</v>
      </c>
      <c r="FN20" s="48">
        <f t="shared" si="38"/>
        <v>2.567685099458519E-2</v>
      </c>
      <c r="FO20" s="49">
        <f t="shared" si="39"/>
        <v>444.88093567485066</v>
      </c>
      <c r="FP20" s="48">
        <f t="shared" si="40"/>
        <v>2.1542734740955201E-2</v>
      </c>
      <c r="FQ20" s="49">
        <f t="shared" si="41"/>
        <v>522.79243348387752</v>
      </c>
      <c r="FR20" s="48">
        <f t="shared" si="42"/>
        <v>1.8332231636720545E-2</v>
      </c>
      <c r="FS20" s="49">
        <f t="shared" si="43"/>
        <v>606.98711660008394</v>
      </c>
      <c r="FT20" s="48">
        <f t="shared" si="44"/>
        <v>1.5789382882183459E-2</v>
      </c>
      <c r="FU20" s="21">
        <f t="shared" si="167"/>
        <v>3</v>
      </c>
      <c r="FV20" s="21">
        <f t="shared" si="45"/>
        <v>0</v>
      </c>
      <c r="FW20" s="21">
        <f t="shared" si="134"/>
        <v>0</v>
      </c>
      <c r="FX20" s="22">
        <f t="shared" si="46"/>
        <v>1</v>
      </c>
      <c r="FY20" s="22">
        <f t="shared" si="47"/>
        <v>0</v>
      </c>
      <c r="FZ20" s="21">
        <f t="shared" si="48"/>
        <v>13</v>
      </c>
      <c r="GA20" s="21">
        <f t="shared" si="49"/>
        <v>15</v>
      </c>
      <c r="GB20" s="21">
        <f t="shared" si="50"/>
        <v>17</v>
      </c>
      <c r="GC20" s="21">
        <f t="shared" si="51"/>
        <v>19</v>
      </c>
      <c r="GD20" s="21">
        <f t="shared" si="52"/>
        <v>20</v>
      </c>
      <c r="GE20" s="21">
        <f t="shared" si="53"/>
        <v>20</v>
      </c>
      <c r="GF20" s="21">
        <f t="shared" si="54"/>
        <v>0</v>
      </c>
      <c r="GG20" s="21">
        <f t="shared" si="55"/>
        <v>0</v>
      </c>
      <c r="GH20" s="21">
        <f t="shared" si="56"/>
        <v>0</v>
      </c>
      <c r="GI20" s="21">
        <f t="shared" si="57"/>
        <v>0</v>
      </c>
      <c r="GJ20" s="31">
        <f t="shared" si="58"/>
        <v>20</v>
      </c>
      <c r="GK20" s="21">
        <f t="shared" si="59"/>
        <v>0</v>
      </c>
      <c r="GL20" s="21">
        <f t="shared" si="60"/>
        <v>0</v>
      </c>
      <c r="GM20" s="21">
        <f t="shared" si="61"/>
        <v>0</v>
      </c>
      <c r="GN20" s="21">
        <f t="shared" si="135"/>
        <v>0</v>
      </c>
      <c r="GO20" s="21">
        <f t="shared" si="136"/>
        <v>0</v>
      </c>
      <c r="GP20" s="21">
        <f t="shared" si="137"/>
        <v>0</v>
      </c>
      <c r="GQ20" s="31">
        <f t="shared" si="62"/>
        <v>0</v>
      </c>
      <c r="GR20" s="48">
        <f t="shared" si="168"/>
        <v>8</v>
      </c>
      <c r="GS20" s="48">
        <f t="shared" si="63"/>
        <v>2</v>
      </c>
      <c r="GT20" s="21">
        <f t="shared" si="64"/>
        <v>0</v>
      </c>
      <c r="GU20" s="31">
        <f t="shared" si="138"/>
        <v>0</v>
      </c>
      <c r="GV20" s="31">
        <f t="shared" si="139"/>
        <v>20</v>
      </c>
      <c r="GW20" s="40">
        <f t="shared" si="169"/>
        <v>0</v>
      </c>
      <c r="GX20" s="21">
        <f t="shared" si="140"/>
        <v>1</v>
      </c>
      <c r="GY20" s="21">
        <f t="shared" si="141"/>
        <v>20</v>
      </c>
      <c r="GZ20" s="21">
        <f t="shared" si="65"/>
        <v>20</v>
      </c>
      <c r="HA20" s="21">
        <f t="shared" si="66"/>
        <v>20</v>
      </c>
      <c r="HB20" s="21">
        <f t="shared" si="67"/>
        <v>0</v>
      </c>
      <c r="HC20" s="21">
        <f t="shared" si="170"/>
        <v>123</v>
      </c>
      <c r="HD20" s="21">
        <f t="shared" si="142"/>
        <v>0</v>
      </c>
      <c r="HE20" s="21">
        <f t="shared" si="171"/>
        <v>0</v>
      </c>
      <c r="HF20" s="21">
        <f t="shared" si="172"/>
        <v>0</v>
      </c>
      <c r="HG20" s="49">
        <f t="shared" si="143"/>
        <v>2</v>
      </c>
      <c r="HH20" s="49">
        <f t="shared" si="144"/>
        <v>80</v>
      </c>
      <c r="HI20" s="49"/>
      <c r="HJ20" s="21">
        <f t="shared" si="145"/>
        <v>0.5</v>
      </c>
      <c r="HK20" s="21">
        <f t="shared" si="68"/>
        <v>119.11726279229272</v>
      </c>
      <c r="HL20" s="21">
        <f t="shared" si="68"/>
        <v>31.699604776332542</v>
      </c>
      <c r="HM20" s="21">
        <f t="shared" si="68"/>
        <v>15.23458936452888</v>
      </c>
      <c r="HN20" s="21">
        <f t="shared" si="68"/>
        <v>9.1229651450815883</v>
      </c>
      <c r="HO20" s="21">
        <f t="shared" si="68"/>
        <v>6.1341021783603766</v>
      </c>
      <c r="HP20" s="21">
        <f t="shared" si="68"/>
        <v>4.4319044492516984</v>
      </c>
      <c r="HQ20" s="21">
        <f t="shared" si="68"/>
        <v>3.3634159873425307</v>
      </c>
      <c r="HR20" s="21">
        <f t="shared" si="68"/>
        <v>2.6456740803379453</v>
      </c>
      <c r="HS20" s="21">
        <f t="shared" si="68"/>
        <v>2.1387930908558044</v>
      </c>
      <c r="HT20" s="21">
        <f t="shared" si="68"/>
        <v>1.7667573245884549</v>
      </c>
      <c r="HU20" s="21">
        <f t="shared" si="68"/>
        <v>1.4851977795851876</v>
      </c>
      <c r="HV20" s="21">
        <f t="shared" si="68"/>
        <v>1.2667243961104921</v>
      </c>
      <c r="HW20" s="8">
        <f t="shared" si="69"/>
        <v>0</v>
      </c>
      <c r="HX20" s="8">
        <f t="shared" si="70"/>
        <v>0</v>
      </c>
      <c r="HY20" s="8">
        <f t="shared" si="71"/>
        <v>0</v>
      </c>
      <c r="HZ20" s="8">
        <f t="shared" si="72"/>
        <v>0</v>
      </c>
      <c r="IA20" s="8">
        <f t="shared" si="73"/>
        <v>0</v>
      </c>
      <c r="IB20" s="8">
        <f t="shared" si="74"/>
        <v>0</v>
      </c>
      <c r="IC20" s="8">
        <f t="shared" si="75"/>
        <v>0</v>
      </c>
      <c r="ID20" s="8">
        <f t="shared" si="76"/>
        <v>0</v>
      </c>
      <c r="IE20" s="8">
        <f t="shared" si="77"/>
        <v>0</v>
      </c>
      <c r="IF20" s="8">
        <f t="shared" si="78"/>
        <v>0</v>
      </c>
      <c r="IG20" s="8">
        <f t="shared" si="79"/>
        <v>0</v>
      </c>
      <c r="IH20" s="8">
        <f t="shared" si="80"/>
        <v>0</v>
      </c>
      <c r="II20" s="8">
        <f t="shared" si="81"/>
        <v>0</v>
      </c>
      <c r="IJ20" s="10">
        <f t="shared" si="146"/>
        <v>0</v>
      </c>
      <c r="IK20" s="10">
        <f t="shared" si="147"/>
        <v>0</v>
      </c>
      <c r="IL20" s="10">
        <f t="shared" si="148"/>
        <v>0</v>
      </c>
      <c r="IM20" s="10">
        <f t="shared" si="149"/>
        <v>0</v>
      </c>
      <c r="IN20" s="10">
        <f t="shared" si="150"/>
        <v>0</v>
      </c>
      <c r="IO20" s="10">
        <f t="shared" si="151"/>
        <v>0</v>
      </c>
      <c r="IP20" s="10">
        <f t="shared" si="152"/>
        <v>0</v>
      </c>
      <c r="IQ20" s="10">
        <f t="shared" si="153"/>
        <v>0</v>
      </c>
      <c r="IR20" s="10">
        <f t="shared" si="154"/>
        <v>0</v>
      </c>
      <c r="IS20" s="10">
        <f t="shared" si="155"/>
        <v>0</v>
      </c>
      <c r="IT20" s="10">
        <f t="shared" si="156"/>
        <v>0</v>
      </c>
      <c r="IU20" s="10">
        <f t="shared" si="157"/>
        <v>0</v>
      </c>
      <c r="IV20" s="11">
        <f t="shared" si="83"/>
        <v>0</v>
      </c>
    </row>
    <row r="21" spans="1:256" ht="17.100000000000001" customHeight="1" x14ac:dyDescent="0.25">
      <c r="A21" s="427"/>
      <c r="B21" s="206">
        <v>7</v>
      </c>
      <c r="C21" s="16">
        <v>19</v>
      </c>
      <c r="D21" s="232"/>
      <c r="E21" s="232"/>
      <c r="F21" s="232"/>
      <c r="G21" s="232"/>
      <c r="H21" s="232"/>
      <c r="I21" s="232"/>
      <c r="J21" s="232"/>
      <c r="K21" s="232"/>
      <c r="L21" s="150"/>
      <c r="M21" s="151"/>
      <c r="N21" s="151"/>
      <c r="O21" s="151"/>
      <c r="P21" s="151"/>
      <c r="Q21" s="151"/>
      <c r="R21" s="151"/>
      <c r="S21" s="151"/>
      <c r="T21" s="151"/>
      <c r="U21" s="151"/>
      <c r="V21" s="152"/>
      <c r="W21" s="213">
        <f t="shared" si="84"/>
        <v>20</v>
      </c>
      <c r="X21" s="238"/>
      <c r="Y21" s="240">
        <v>0.5</v>
      </c>
      <c r="Z21" s="121">
        <f t="shared" si="85"/>
        <v>22</v>
      </c>
      <c r="AA21" s="122">
        <f t="shared" si="86"/>
        <v>0.04</v>
      </c>
      <c r="AB21" s="101"/>
      <c r="AC21" s="101"/>
      <c r="AD21" s="101"/>
      <c r="AE21" s="101"/>
      <c r="AF21" s="101"/>
      <c r="AG21" s="101"/>
      <c r="AH21" s="101"/>
      <c r="AI21" s="101"/>
      <c r="AJ21" s="101"/>
      <c r="AK21" s="94"/>
      <c r="AL21" s="94"/>
      <c r="AM21" s="94"/>
      <c r="AN21" s="94"/>
      <c r="AO21" s="94"/>
      <c r="AP21" s="94"/>
      <c r="AQ21" s="94"/>
      <c r="AR21" s="94"/>
      <c r="AS21" s="94"/>
      <c r="AT21" s="98"/>
      <c r="AU21" s="43"/>
      <c r="AV21" s="43"/>
      <c r="AW21" s="44">
        <f t="shared" si="87"/>
        <v>0</v>
      </c>
      <c r="AX21" s="43">
        <f t="shared" si="88"/>
        <v>3.5018286112014225</v>
      </c>
      <c r="AY21" s="44">
        <f t="shared" si="89"/>
        <v>0</v>
      </c>
      <c r="AZ21" s="44">
        <f t="shared" si="90"/>
        <v>0</v>
      </c>
      <c r="BA21" s="44">
        <f t="shared" si="91"/>
        <v>0</v>
      </c>
      <c r="BB21" s="43"/>
      <c r="BC21" s="43"/>
      <c r="BD21" s="43"/>
      <c r="BE21" s="25" t="b">
        <v>1</v>
      </c>
      <c r="BF21" s="25" t="b">
        <v>0</v>
      </c>
      <c r="BG21" s="25" t="b">
        <v>0</v>
      </c>
      <c r="BH21" s="25" t="b">
        <v>0</v>
      </c>
      <c r="BI21" s="25" t="b">
        <v>0</v>
      </c>
      <c r="BJ21" s="25" t="b">
        <v>0</v>
      </c>
      <c r="BK21" s="25" t="b">
        <v>0</v>
      </c>
      <c r="BL21" s="25" t="b">
        <v>0</v>
      </c>
      <c r="BN21" s="22">
        <f t="shared" si="16"/>
        <v>1</v>
      </c>
      <c r="BO21" s="22">
        <f t="shared" si="17"/>
        <v>0</v>
      </c>
      <c r="BP21" s="22">
        <f t="shared" si="17"/>
        <v>0</v>
      </c>
      <c r="BQ21" s="22">
        <f t="shared" si="17"/>
        <v>0</v>
      </c>
      <c r="BR21" s="22">
        <f t="shared" si="17"/>
        <v>0</v>
      </c>
      <c r="BS21" s="22">
        <f t="shared" si="17"/>
        <v>0</v>
      </c>
      <c r="BT21" s="22">
        <f t="shared" si="17"/>
        <v>0</v>
      </c>
      <c r="BU21" s="22">
        <f t="shared" si="17"/>
        <v>0</v>
      </c>
      <c r="BW21" s="22">
        <f t="shared" si="92"/>
        <v>1</v>
      </c>
      <c r="BX21" s="22">
        <f t="shared" si="93"/>
        <v>1</v>
      </c>
      <c r="BZ21" s="22">
        <f t="shared" si="94"/>
        <v>1</v>
      </c>
      <c r="CA21" s="22" t="b">
        <f t="shared" si="95"/>
        <v>1</v>
      </c>
      <c r="CB21" s="22">
        <f t="shared" si="96"/>
        <v>1</v>
      </c>
      <c r="CC21" s="32">
        <f t="shared" si="97"/>
        <v>1</v>
      </c>
      <c r="CD21" s="22">
        <f t="shared" si="158"/>
        <v>2</v>
      </c>
      <c r="CE21" s="22">
        <f t="shared" si="159"/>
        <v>2</v>
      </c>
      <c r="CF21" s="22">
        <f t="shared" si="158"/>
        <v>4</v>
      </c>
      <c r="CG21" s="22">
        <f t="shared" si="173"/>
        <v>4</v>
      </c>
      <c r="CH21" s="22" t="str">
        <f t="shared" si="18"/>
        <v/>
      </c>
      <c r="CI21" s="22" t="str">
        <f t="shared" si="160"/>
        <v/>
      </c>
      <c r="CJ21" s="22" t="str">
        <f t="shared" si="98"/>
        <v/>
      </c>
      <c r="CK21" s="22" t="str">
        <f t="shared" si="99"/>
        <v/>
      </c>
      <c r="CL21" s="22" t="str">
        <f t="shared" si="100"/>
        <v/>
      </c>
      <c r="CN21" s="22">
        <f>IF(CM65=2,C21,0)</f>
        <v>19</v>
      </c>
      <c r="CO21" s="22">
        <f t="shared" si="101"/>
        <v>19</v>
      </c>
      <c r="CP21" s="22">
        <f t="shared" si="102"/>
        <v>1</v>
      </c>
      <c r="CS21" s="22">
        <f>O5-B21</f>
        <v>1</v>
      </c>
      <c r="CT21" s="22">
        <f t="shared" si="103"/>
        <v>1</v>
      </c>
      <c r="CU21" s="22" t="str">
        <f t="shared" si="161"/>
        <v>3</v>
      </c>
      <c r="CV21" s="22">
        <f t="shared" si="104"/>
        <v>2</v>
      </c>
      <c r="CW21" s="22">
        <f t="shared" si="105"/>
        <v>2</v>
      </c>
      <c r="CX21" s="22">
        <f t="shared" si="106"/>
        <v>0</v>
      </c>
      <c r="CY21" s="22">
        <f t="shared" si="107"/>
        <v>1</v>
      </c>
      <c r="CZ21" s="22">
        <f t="shared" si="108"/>
        <v>1</v>
      </c>
      <c r="DA21" s="22" t="e">
        <f>IF(CT21=1,(#REF!+#REF!+#REF!+#REF!+#REF!+#REF!+#REF!+#REF!)*CO21,"")</f>
        <v>#REF!</v>
      </c>
      <c r="DB21" s="22" t="e">
        <f>IF(CZ21&gt;0,(#REF!+#REF!+#REF!+#REF!+#REF!+#REF!+#REF!+#REF!)*CO21,"")</f>
        <v>#REF!</v>
      </c>
      <c r="DC21" s="22">
        <f t="shared" si="109"/>
        <v>1</v>
      </c>
      <c r="DD21" s="22">
        <f t="shared" si="110"/>
        <v>0</v>
      </c>
      <c r="DE21" s="22" t="str">
        <f t="shared" si="111"/>
        <v/>
      </c>
      <c r="DF21" s="22" t="str">
        <f>IF(DE21=1,(#REF!+#REF!+#REF!+#REF!+#REF!+#REF!+#REF!+#REF!)*CO21,"")</f>
        <v/>
      </c>
      <c r="DI21" s="32" t="s">
        <v>26</v>
      </c>
      <c r="DJ21" s="22">
        <f>IF(A5="OK",O5,0)</f>
        <v>8</v>
      </c>
      <c r="DQ21" s="21">
        <f t="shared" si="112"/>
        <v>0.04</v>
      </c>
      <c r="DR21" s="21">
        <f t="shared" si="113"/>
        <v>22</v>
      </c>
      <c r="DS21" s="47">
        <f t="shared" si="114"/>
        <v>0</v>
      </c>
      <c r="DT21" s="21">
        <f t="shared" si="115"/>
        <v>0</v>
      </c>
      <c r="DU21" s="47">
        <f t="shared" si="116"/>
        <v>0</v>
      </c>
      <c r="DV21" s="21">
        <f t="shared" si="117"/>
        <v>0</v>
      </c>
      <c r="DW21" s="47">
        <f t="shared" si="118"/>
        <v>0</v>
      </c>
      <c r="DX21" s="21">
        <f t="shared" si="119"/>
        <v>0</v>
      </c>
      <c r="DY21" s="21">
        <f t="shared" si="120"/>
        <v>0</v>
      </c>
      <c r="DZ21" s="21">
        <f t="shared" si="121"/>
        <v>0</v>
      </c>
      <c r="EA21" s="21">
        <f t="shared" si="122"/>
        <v>0</v>
      </c>
      <c r="EB21" s="21">
        <f t="shared" si="123"/>
        <v>0</v>
      </c>
      <c r="EC21" s="47">
        <f t="shared" si="124"/>
        <v>0</v>
      </c>
      <c r="ED21" s="21">
        <f t="shared" si="125"/>
        <v>0</v>
      </c>
      <c r="EE21" s="47">
        <f t="shared" si="126"/>
        <v>0</v>
      </c>
      <c r="EF21" s="21">
        <f t="shared" si="127"/>
        <v>0</v>
      </c>
      <c r="EG21" s="47">
        <f t="shared" si="128"/>
        <v>0.04</v>
      </c>
      <c r="EH21" s="21">
        <f t="shared" si="128"/>
        <v>22</v>
      </c>
      <c r="EI21" s="21">
        <f t="shared" si="129"/>
        <v>0.88</v>
      </c>
      <c r="EJ21" s="21">
        <f t="shared" si="19"/>
        <v>16.72</v>
      </c>
      <c r="EK21" s="21" t="str">
        <f t="shared" si="20"/>
        <v/>
      </c>
      <c r="EL21" s="21">
        <f t="shared" si="162"/>
        <v>6.3886735523321256</v>
      </c>
      <c r="EM21" s="21">
        <f t="shared" si="130"/>
        <v>0</v>
      </c>
      <c r="EP21" s="48">
        <f t="shared" si="163"/>
        <v>6</v>
      </c>
      <c r="EQ21" s="47">
        <f t="shared" si="164"/>
        <v>1.2566370614359172</v>
      </c>
      <c r="ER21" s="47">
        <f t="shared" si="165"/>
        <v>1</v>
      </c>
      <c r="ES21" s="47">
        <f t="shared" si="131"/>
        <v>3.5018286112014225</v>
      </c>
      <c r="ET21" s="47">
        <f t="shared" si="132"/>
        <v>3.5018286112014225</v>
      </c>
      <c r="EU21" s="48">
        <f t="shared" si="133"/>
        <v>1</v>
      </c>
      <c r="EV21" s="48">
        <f t="shared" si="166"/>
        <v>0.4</v>
      </c>
      <c r="EW21" s="30">
        <f t="shared" si="21"/>
        <v>11.341149479459153</v>
      </c>
      <c r="EX21" s="47">
        <f t="shared" si="22"/>
        <v>1.2350877192982455</v>
      </c>
      <c r="EY21" s="49">
        <f t="shared" si="23"/>
        <v>26.420794216690162</v>
      </c>
      <c r="EZ21" s="48">
        <f t="shared" si="24"/>
        <v>0.5301625049544193</v>
      </c>
      <c r="FA21" s="49">
        <f t="shared" si="25"/>
        <v>47.783624261100748</v>
      </c>
      <c r="FB21" s="48">
        <f t="shared" si="26"/>
        <v>0.29314047775586238</v>
      </c>
      <c r="FC21" s="49">
        <f t="shared" si="27"/>
        <v>75.429639612690949</v>
      </c>
      <c r="FD21" s="48">
        <f t="shared" si="28"/>
        <v>0.18570040261002355</v>
      </c>
      <c r="FE21" s="49">
        <f t="shared" si="29"/>
        <v>109.35884027146071</v>
      </c>
      <c r="FF21" s="48">
        <f t="shared" si="30"/>
        <v>0.1280857990998755</v>
      </c>
      <c r="FG21" s="49">
        <f t="shared" si="31"/>
        <v>149.57122623741006</v>
      </c>
      <c r="FH21" s="48">
        <f t="shared" si="32"/>
        <v>9.3649793460757538E-2</v>
      </c>
      <c r="FI21" s="49">
        <f t="shared" si="33"/>
        <v>196.066797510539</v>
      </c>
      <c r="FJ21" s="48">
        <f t="shared" si="34"/>
        <v>7.1441542487849161E-2</v>
      </c>
      <c r="FK21" s="49">
        <f t="shared" si="35"/>
        <v>248.84555409084754</v>
      </c>
      <c r="FL21" s="48">
        <f t="shared" si="36"/>
        <v>5.6289189075453425E-2</v>
      </c>
      <c r="FM21" s="49">
        <f t="shared" si="37"/>
        <v>307.90749597833565</v>
      </c>
      <c r="FN21" s="48">
        <f t="shared" si="38"/>
        <v>4.5491956603067707E-2</v>
      </c>
      <c r="FO21" s="49">
        <f t="shared" si="39"/>
        <v>373.25262317300331</v>
      </c>
      <c r="FP21" s="48">
        <f t="shared" si="40"/>
        <v>3.7527705299778356E-2</v>
      </c>
      <c r="FQ21" s="49">
        <f t="shared" si="41"/>
        <v>444.88093567485066</v>
      </c>
      <c r="FR21" s="48">
        <f t="shared" si="42"/>
        <v>3.1485535390626831E-2</v>
      </c>
      <c r="FS21" s="49">
        <f t="shared" si="43"/>
        <v>522.79243348387752</v>
      </c>
      <c r="FT21" s="48">
        <f t="shared" si="44"/>
        <v>2.6793261622899262E-2</v>
      </c>
      <c r="FU21" s="21">
        <f t="shared" si="167"/>
        <v>3</v>
      </c>
      <c r="FV21" s="21">
        <f t="shared" si="45"/>
        <v>0</v>
      </c>
      <c r="FW21" s="21">
        <f t="shared" si="134"/>
        <v>0</v>
      </c>
      <c r="FX21" s="22">
        <f t="shared" si="46"/>
        <v>1</v>
      </c>
      <c r="FY21" s="22">
        <f t="shared" si="47"/>
        <v>0</v>
      </c>
      <c r="FZ21" s="21">
        <f t="shared" si="48"/>
        <v>13</v>
      </c>
      <c r="GA21" s="21">
        <f t="shared" si="49"/>
        <v>15</v>
      </c>
      <c r="GB21" s="21">
        <f t="shared" si="50"/>
        <v>17</v>
      </c>
      <c r="GC21" s="21">
        <f t="shared" si="51"/>
        <v>19</v>
      </c>
      <c r="GD21" s="21">
        <f t="shared" si="52"/>
        <v>20</v>
      </c>
      <c r="GE21" s="21">
        <f t="shared" si="53"/>
        <v>20</v>
      </c>
      <c r="GF21" s="21">
        <f t="shared" si="54"/>
        <v>0</v>
      </c>
      <c r="GG21" s="21">
        <f t="shared" si="55"/>
        <v>0</v>
      </c>
      <c r="GH21" s="21">
        <f t="shared" si="56"/>
        <v>0</v>
      </c>
      <c r="GI21" s="21">
        <f t="shared" si="57"/>
        <v>0</v>
      </c>
      <c r="GJ21" s="31">
        <f t="shared" si="58"/>
        <v>20</v>
      </c>
      <c r="GK21" s="21">
        <f t="shared" si="59"/>
        <v>0</v>
      </c>
      <c r="GL21" s="21">
        <f t="shared" si="60"/>
        <v>0</v>
      </c>
      <c r="GM21" s="21">
        <f t="shared" si="61"/>
        <v>0</v>
      </c>
      <c r="GN21" s="21">
        <f t="shared" si="135"/>
        <v>0</v>
      </c>
      <c r="GO21" s="21">
        <f t="shared" si="136"/>
        <v>0</v>
      </c>
      <c r="GP21" s="21">
        <f t="shared" si="137"/>
        <v>0</v>
      </c>
      <c r="GQ21" s="31">
        <f t="shared" si="62"/>
        <v>0</v>
      </c>
      <c r="GR21" s="48">
        <f t="shared" si="168"/>
        <v>8</v>
      </c>
      <c r="GS21" s="48">
        <f t="shared" si="63"/>
        <v>1</v>
      </c>
      <c r="GT21" s="21">
        <f t="shared" si="64"/>
        <v>0</v>
      </c>
      <c r="GU21" s="31">
        <f t="shared" si="138"/>
        <v>0</v>
      </c>
      <c r="GV21" s="31">
        <f t="shared" si="139"/>
        <v>20</v>
      </c>
      <c r="GW21" s="40">
        <f t="shared" si="169"/>
        <v>0</v>
      </c>
      <c r="GX21" s="21">
        <f t="shared" si="140"/>
        <v>1</v>
      </c>
      <c r="GY21" s="21">
        <f t="shared" si="141"/>
        <v>20</v>
      </c>
      <c r="GZ21" s="21">
        <f t="shared" si="65"/>
        <v>20</v>
      </c>
      <c r="HA21" s="21">
        <f t="shared" si="66"/>
        <v>20</v>
      </c>
      <c r="HB21" s="21">
        <f t="shared" si="67"/>
        <v>0</v>
      </c>
      <c r="HC21" s="21">
        <f t="shared" si="170"/>
        <v>123</v>
      </c>
      <c r="HD21" s="21">
        <f t="shared" si="142"/>
        <v>0</v>
      </c>
      <c r="HE21" s="21">
        <f t="shared" si="171"/>
        <v>0</v>
      </c>
      <c r="HF21" s="21">
        <f t="shared" si="172"/>
        <v>0</v>
      </c>
      <c r="HG21" s="49">
        <f t="shared" si="143"/>
        <v>1</v>
      </c>
      <c r="HH21" s="49">
        <f t="shared" si="144"/>
        <v>80</v>
      </c>
      <c r="HI21" s="49"/>
      <c r="HJ21" s="21">
        <f t="shared" si="145"/>
        <v>0.5</v>
      </c>
      <c r="HK21" s="21">
        <f t="shared" si="68"/>
        <v>119.11726279229272</v>
      </c>
      <c r="HL21" s="21">
        <f t="shared" si="68"/>
        <v>31.699604776332542</v>
      </c>
      <c r="HM21" s="21">
        <f t="shared" si="68"/>
        <v>15.23458936452888</v>
      </c>
      <c r="HN21" s="21">
        <f t="shared" si="68"/>
        <v>9.1229651450815883</v>
      </c>
      <c r="HO21" s="21">
        <f t="shared" si="68"/>
        <v>6.1341021783603766</v>
      </c>
      <c r="HP21" s="21">
        <f t="shared" si="68"/>
        <v>4.4319044492516984</v>
      </c>
      <c r="HQ21" s="21">
        <f t="shared" si="68"/>
        <v>3.3634159873425307</v>
      </c>
      <c r="HR21" s="21">
        <f t="shared" si="68"/>
        <v>2.6456740803379453</v>
      </c>
      <c r="HS21" s="21">
        <f t="shared" si="68"/>
        <v>2.1387930908558044</v>
      </c>
      <c r="HT21" s="21">
        <f t="shared" si="68"/>
        <v>1.7667573245884549</v>
      </c>
      <c r="HU21" s="21">
        <f t="shared" si="68"/>
        <v>1.4851977795851876</v>
      </c>
      <c r="HV21" s="21">
        <f t="shared" si="68"/>
        <v>1.2667243961104921</v>
      </c>
      <c r="HW21" s="8">
        <f t="shared" si="69"/>
        <v>0</v>
      </c>
      <c r="HX21" s="8">
        <f t="shared" si="70"/>
        <v>0</v>
      </c>
      <c r="HY21" s="8">
        <f t="shared" si="71"/>
        <v>0</v>
      </c>
      <c r="HZ21" s="8">
        <f t="shared" si="72"/>
        <v>0</v>
      </c>
      <c r="IA21" s="8">
        <f t="shared" si="73"/>
        <v>0</v>
      </c>
      <c r="IB21" s="8">
        <f t="shared" si="74"/>
        <v>0</v>
      </c>
      <c r="IC21" s="8">
        <f t="shared" si="75"/>
        <v>0</v>
      </c>
      <c r="ID21" s="8">
        <f t="shared" si="76"/>
        <v>0</v>
      </c>
      <c r="IE21" s="8">
        <f t="shared" si="77"/>
        <v>0</v>
      </c>
      <c r="IF21" s="8">
        <f t="shared" si="78"/>
        <v>0</v>
      </c>
      <c r="IG21" s="8">
        <f t="shared" si="79"/>
        <v>0</v>
      </c>
      <c r="IH21" s="8">
        <f t="shared" si="80"/>
        <v>0</v>
      </c>
      <c r="II21" s="8">
        <f t="shared" si="81"/>
        <v>0</v>
      </c>
      <c r="IJ21" s="10">
        <f t="shared" si="146"/>
        <v>0</v>
      </c>
      <c r="IK21" s="10">
        <f t="shared" si="147"/>
        <v>0</v>
      </c>
      <c r="IL21" s="10">
        <f t="shared" si="148"/>
        <v>0</v>
      </c>
      <c r="IM21" s="10">
        <f t="shared" si="149"/>
        <v>0</v>
      </c>
      <c r="IN21" s="10">
        <f t="shared" si="150"/>
        <v>0</v>
      </c>
      <c r="IO21" s="10">
        <f t="shared" si="151"/>
        <v>0</v>
      </c>
      <c r="IP21" s="10">
        <f t="shared" si="152"/>
        <v>0</v>
      </c>
      <c r="IQ21" s="10">
        <f t="shared" si="153"/>
        <v>0</v>
      </c>
      <c r="IR21" s="10">
        <f t="shared" si="154"/>
        <v>0</v>
      </c>
      <c r="IS21" s="10">
        <f t="shared" si="155"/>
        <v>0</v>
      </c>
      <c r="IT21" s="10">
        <f t="shared" si="156"/>
        <v>0</v>
      </c>
      <c r="IU21" s="10">
        <f t="shared" si="157"/>
        <v>0</v>
      </c>
      <c r="IV21" s="11">
        <f t="shared" si="83"/>
        <v>0</v>
      </c>
    </row>
    <row r="22" spans="1:256" ht="17.100000000000001" customHeight="1" x14ac:dyDescent="0.25">
      <c r="A22" s="427"/>
      <c r="B22" s="206">
        <v>8</v>
      </c>
      <c r="C22" s="16">
        <v>45</v>
      </c>
      <c r="D22" s="232"/>
      <c r="E22" s="232"/>
      <c r="F22" s="232"/>
      <c r="G22" s="232"/>
      <c r="H22" s="232"/>
      <c r="I22" s="232"/>
      <c r="J22" s="232"/>
      <c r="K22" s="232"/>
      <c r="L22" s="150"/>
      <c r="M22" s="151"/>
      <c r="N22" s="151"/>
      <c r="O22" s="151"/>
      <c r="P22" s="151"/>
      <c r="Q22" s="151"/>
      <c r="R22" s="151"/>
      <c r="S22" s="151"/>
      <c r="T22" s="151"/>
      <c r="U22" s="151"/>
      <c r="V22" s="152"/>
      <c r="W22" s="213">
        <f t="shared" si="84"/>
        <v>20</v>
      </c>
      <c r="X22" s="238"/>
      <c r="Y22" s="240">
        <v>0.5</v>
      </c>
      <c r="Z22" s="121">
        <f t="shared" si="85"/>
        <v>22</v>
      </c>
      <c r="AA22" s="122">
        <f t="shared" si="86"/>
        <v>0.04</v>
      </c>
      <c r="AB22" s="94"/>
      <c r="AC22" s="94"/>
      <c r="AD22" s="94"/>
      <c r="AE22" s="94"/>
      <c r="AF22" s="94"/>
      <c r="AG22" s="94"/>
      <c r="AH22" s="94"/>
      <c r="AI22" s="94"/>
      <c r="AJ22" s="94"/>
      <c r="AK22" s="94"/>
      <c r="AL22" s="94"/>
      <c r="AM22" s="94"/>
      <c r="AN22" s="94"/>
      <c r="AO22" s="94"/>
      <c r="AP22" s="94"/>
      <c r="AQ22" s="94"/>
      <c r="AR22" s="94"/>
      <c r="AS22" s="94"/>
      <c r="AT22" s="98"/>
      <c r="AU22" s="43"/>
      <c r="AV22" s="43"/>
      <c r="AW22" s="44">
        <f t="shared" si="87"/>
        <v>3.2771423555447559</v>
      </c>
      <c r="AX22" s="43">
        <f t="shared" si="88"/>
        <v>0</v>
      </c>
      <c r="AY22" s="44">
        <f t="shared" si="89"/>
        <v>26.4</v>
      </c>
      <c r="AZ22" s="44">
        <f t="shared" si="90"/>
        <v>36.347906153894243</v>
      </c>
      <c r="BA22" s="44">
        <f t="shared" si="91"/>
        <v>133</v>
      </c>
      <c r="BB22" s="43"/>
      <c r="BC22" s="43"/>
      <c r="BD22" s="43"/>
      <c r="BE22" s="25" t="b">
        <v>1</v>
      </c>
      <c r="BF22" s="25" t="b">
        <v>0</v>
      </c>
      <c r="BG22" s="25" t="b">
        <v>0</v>
      </c>
      <c r="BH22" s="25" t="b">
        <v>0</v>
      </c>
      <c r="BI22" s="25" t="b">
        <v>0</v>
      </c>
      <c r="BJ22" s="25" t="b">
        <v>0</v>
      </c>
      <c r="BK22" s="25" t="b">
        <v>0</v>
      </c>
      <c r="BL22" s="25" t="b">
        <v>0</v>
      </c>
      <c r="BN22" s="22">
        <f t="shared" si="16"/>
        <v>1</v>
      </c>
      <c r="BO22" s="22">
        <f t="shared" si="17"/>
        <v>0</v>
      </c>
      <c r="BP22" s="22">
        <f t="shared" si="17"/>
        <v>0</v>
      </c>
      <c r="BQ22" s="22">
        <f t="shared" si="17"/>
        <v>0</v>
      </c>
      <c r="BR22" s="22">
        <f t="shared" si="17"/>
        <v>0</v>
      </c>
      <c r="BS22" s="22">
        <f t="shared" si="17"/>
        <v>0</v>
      </c>
      <c r="BT22" s="22">
        <f t="shared" si="17"/>
        <v>0</v>
      </c>
      <c r="BU22" s="22">
        <f t="shared" si="17"/>
        <v>0</v>
      </c>
      <c r="BW22" s="22">
        <f t="shared" si="92"/>
        <v>1</v>
      </c>
      <c r="BX22" s="22">
        <f t="shared" si="93"/>
        <v>1</v>
      </c>
      <c r="BZ22" s="22">
        <f t="shared" si="94"/>
        <v>1</v>
      </c>
      <c r="CA22" s="22" t="b">
        <f t="shared" si="95"/>
        <v>1</v>
      </c>
      <c r="CB22" s="22">
        <f t="shared" si="96"/>
        <v>1</v>
      </c>
      <c r="CC22" s="32">
        <f t="shared" si="97"/>
        <v>1</v>
      </c>
      <c r="CD22" s="22">
        <f t="shared" si="158"/>
        <v>2</v>
      </c>
      <c r="CE22" s="22">
        <f t="shared" si="159"/>
        <v>2</v>
      </c>
      <c r="CF22" s="22">
        <f t="shared" si="158"/>
        <v>4</v>
      </c>
      <c r="CG22" s="22">
        <f t="shared" si="173"/>
        <v>3</v>
      </c>
      <c r="CH22" s="22" t="str">
        <f t="shared" si="18"/>
        <v/>
      </c>
      <c r="CI22" s="22" t="str">
        <f t="shared" si="160"/>
        <v/>
      </c>
      <c r="CJ22" s="22" t="str">
        <f t="shared" si="98"/>
        <v/>
      </c>
      <c r="CK22" s="22" t="str">
        <f t="shared" si="99"/>
        <v/>
      </c>
      <c r="CL22" s="22" t="str">
        <f t="shared" si="100"/>
        <v/>
      </c>
      <c r="CN22" s="22">
        <f>IF(CM65=2,C22,0)</f>
        <v>45</v>
      </c>
      <c r="CO22" s="22">
        <f t="shared" si="101"/>
        <v>40</v>
      </c>
      <c r="CP22" s="22">
        <f t="shared" si="102"/>
        <v>1</v>
      </c>
      <c r="CS22" s="22">
        <f>O5-B22</f>
        <v>0</v>
      </c>
      <c r="CT22" s="22">
        <f t="shared" si="103"/>
        <v>0</v>
      </c>
      <c r="CU22" s="22" t="str">
        <f t="shared" si="161"/>
        <v>3</v>
      </c>
      <c r="CV22" s="22" t="str">
        <f t="shared" si="104"/>
        <v/>
      </c>
      <c r="CW22" s="22">
        <f t="shared" si="105"/>
        <v>0</v>
      </c>
      <c r="CX22" s="22">
        <f t="shared" si="106"/>
        <v>0</v>
      </c>
      <c r="CY22" s="22">
        <f t="shared" si="107"/>
        <v>0</v>
      </c>
      <c r="CZ22" s="22">
        <f t="shared" si="108"/>
        <v>0</v>
      </c>
      <c r="DA22" s="22" t="str">
        <f>IF(CT22=1,(#REF!+#REF!+#REF!+#REF!+#REF!+#REF!+#REF!+#REF!)*CO22,"")</f>
        <v/>
      </c>
      <c r="DB22" s="22" t="str">
        <f>IF(CZ22&gt;0,(#REF!+#REF!+#REF!+#REF!+#REF!+#REF!+#REF!+#REF!)*CO22,"")</f>
        <v/>
      </c>
      <c r="DC22" s="22">
        <f t="shared" si="109"/>
        <v>1</v>
      </c>
      <c r="DD22" s="22">
        <f t="shared" si="110"/>
        <v>1</v>
      </c>
      <c r="DE22" s="22">
        <f t="shared" si="111"/>
        <v>1</v>
      </c>
      <c r="DF22" s="22" t="e">
        <f>IF(DE22=1,(#REF!+#REF!+#REF!+#REF!+#REF!+#REF!+#REF!+#REF!)*CO22,"")</f>
        <v>#REF!</v>
      </c>
      <c r="DI22" s="32" t="s">
        <v>27</v>
      </c>
      <c r="DJ22" s="22">
        <f>IF(AG13&gt;0,(((AG13/1000)*3)/(4*PI())),0)</f>
        <v>0</v>
      </c>
      <c r="DK22" s="22">
        <f>POWER(DJ22,1/3)</f>
        <v>0</v>
      </c>
      <c r="DL22" s="51">
        <f>PRODUCT(DK22,2)</f>
        <v>0</v>
      </c>
      <c r="DN22" s="52">
        <f>((DL22*DL22)*PI())/4</f>
        <v>0</v>
      </c>
      <c r="DQ22" s="21">
        <f t="shared" si="112"/>
        <v>0.04</v>
      </c>
      <c r="DR22" s="21">
        <f t="shared" si="113"/>
        <v>22</v>
      </c>
      <c r="DS22" s="47">
        <f t="shared" si="114"/>
        <v>0</v>
      </c>
      <c r="DT22" s="21">
        <f t="shared" si="115"/>
        <v>0</v>
      </c>
      <c r="DU22" s="47">
        <f t="shared" si="116"/>
        <v>0</v>
      </c>
      <c r="DV22" s="21">
        <f t="shared" si="117"/>
        <v>0</v>
      </c>
      <c r="DW22" s="47">
        <f t="shared" si="118"/>
        <v>0</v>
      </c>
      <c r="DX22" s="21">
        <f t="shared" si="119"/>
        <v>0</v>
      </c>
      <c r="DY22" s="21">
        <f t="shared" si="120"/>
        <v>0</v>
      </c>
      <c r="DZ22" s="21">
        <f t="shared" si="121"/>
        <v>0</v>
      </c>
      <c r="EA22" s="21">
        <f t="shared" si="122"/>
        <v>0</v>
      </c>
      <c r="EB22" s="21">
        <f t="shared" si="123"/>
        <v>0</v>
      </c>
      <c r="EC22" s="47">
        <f t="shared" si="124"/>
        <v>0</v>
      </c>
      <c r="ED22" s="21">
        <f t="shared" si="125"/>
        <v>0</v>
      </c>
      <c r="EE22" s="47">
        <f t="shared" si="126"/>
        <v>0</v>
      </c>
      <c r="EF22" s="21">
        <f t="shared" si="127"/>
        <v>0</v>
      </c>
      <c r="EG22" s="47">
        <f t="shared" si="128"/>
        <v>0.04</v>
      </c>
      <c r="EH22" s="21">
        <f t="shared" si="128"/>
        <v>22</v>
      </c>
      <c r="EI22" s="21">
        <f t="shared" si="129"/>
        <v>0.88</v>
      </c>
      <c r="EJ22" s="21">
        <f t="shared" si="19"/>
        <v>0</v>
      </c>
      <c r="EK22" s="21">
        <f t="shared" si="20"/>
        <v>880</v>
      </c>
      <c r="EL22" s="21">
        <f t="shared" si="162"/>
        <v>6.3886735523321256</v>
      </c>
      <c r="EM22" s="21">
        <f t="shared" si="130"/>
        <v>6.3886735523321256</v>
      </c>
      <c r="EP22" s="48">
        <f t="shared" si="163"/>
        <v>6</v>
      </c>
      <c r="EQ22" s="47">
        <f t="shared" si="164"/>
        <v>1.2566370614359172</v>
      </c>
      <c r="ER22" s="47">
        <f t="shared" si="165"/>
        <v>1</v>
      </c>
      <c r="ES22" s="47">
        <f t="shared" si="131"/>
        <v>6.3886735523321256</v>
      </c>
      <c r="ET22" s="47">
        <f t="shared" si="132"/>
        <v>0</v>
      </c>
      <c r="EU22" s="48">
        <f t="shared" si="133"/>
        <v>0</v>
      </c>
      <c r="EV22" s="48">
        <f t="shared" si="166"/>
        <v>0.4</v>
      </c>
      <c r="EW22" s="30">
        <f t="shared" si="21"/>
        <v>2.5446900494077327</v>
      </c>
      <c r="EX22" s="47">
        <f t="shared" si="22"/>
        <v>10.042360253373987</v>
      </c>
      <c r="EY22" s="49">
        <f t="shared" si="23"/>
        <v>11.341149479459153</v>
      </c>
      <c r="EZ22" s="48">
        <f t="shared" si="24"/>
        <v>2.2532719682085682</v>
      </c>
      <c r="FA22" s="49">
        <f t="shared" si="25"/>
        <v>26.420794216690162</v>
      </c>
      <c r="FB22" s="48">
        <f t="shared" si="26"/>
        <v>0.96721900181128773</v>
      </c>
      <c r="FC22" s="49">
        <f t="shared" si="27"/>
        <v>47.783624261100748</v>
      </c>
      <c r="FD22" s="48">
        <f t="shared" si="28"/>
        <v>0.53480025017967991</v>
      </c>
      <c r="FE22" s="49">
        <f t="shared" si="29"/>
        <v>75.429639612690949</v>
      </c>
      <c r="FF22" s="48">
        <f t="shared" si="30"/>
        <v>0.33878849667775629</v>
      </c>
      <c r="FG22" s="49">
        <f t="shared" si="31"/>
        <v>109.35884027146071</v>
      </c>
      <c r="FH22" s="48">
        <f t="shared" si="32"/>
        <v>0.2336774434137584</v>
      </c>
      <c r="FI22" s="49">
        <f t="shared" si="33"/>
        <v>149.57122623741006</v>
      </c>
      <c r="FJ22" s="48">
        <f t="shared" si="34"/>
        <v>0.17085300998178807</v>
      </c>
      <c r="FK22" s="49">
        <f t="shared" si="35"/>
        <v>196.066797510539</v>
      </c>
      <c r="FL22" s="48">
        <f t="shared" si="36"/>
        <v>0.13033667369384602</v>
      </c>
      <c r="FM22" s="49">
        <f t="shared" si="37"/>
        <v>248.84555409084754</v>
      </c>
      <c r="FN22" s="48">
        <f t="shared" si="38"/>
        <v>0.10269299085005593</v>
      </c>
      <c r="FO22" s="49">
        <f t="shared" si="39"/>
        <v>307.90749597833565</v>
      </c>
      <c r="FP22" s="48">
        <f t="shared" si="40"/>
        <v>8.2994712837801549E-2</v>
      </c>
      <c r="FQ22" s="49">
        <f t="shared" si="41"/>
        <v>373.25262317300331</v>
      </c>
      <c r="FR22" s="48">
        <f t="shared" si="42"/>
        <v>6.8464875054565527E-2</v>
      </c>
      <c r="FS22" s="49">
        <f t="shared" si="43"/>
        <v>444.88093567485066</v>
      </c>
      <c r="FT22" s="48">
        <f t="shared" si="44"/>
        <v>5.7441648225640345E-2</v>
      </c>
      <c r="FU22" s="21">
        <f t="shared" si="167"/>
        <v>3</v>
      </c>
      <c r="FV22" s="21">
        <f t="shared" si="45"/>
        <v>2640</v>
      </c>
      <c r="FW22" s="21">
        <f t="shared" si="134"/>
        <v>26.4</v>
      </c>
      <c r="FX22" s="22">
        <f t="shared" si="46"/>
        <v>1</v>
      </c>
      <c r="FY22" s="22">
        <f t="shared" si="47"/>
        <v>0</v>
      </c>
      <c r="FZ22" s="21">
        <f t="shared" si="48"/>
        <v>13</v>
      </c>
      <c r="GA22" s="21">
        <f t="shared" si="49"/>
        <v>15</v>
      </c>
      <c r="GB22" s="21">
        <f t="shared" si="50"/>
        <v>17</v>
      </c>
      <c r="GC22" s="21">
        <f t="shared" si="51"/>
        <v>19</v>
      </c>
      <c r="GD22" s="21">
        <f t="shared" si="52"/>
        <v>20</v>
      </c>
      <c r="GE22" s="21">
        <f t="shared" si="53"/>
        <v>20</v>
      </c>
      <c r="GF22" s="21">
        <f t="shared" si="54"/>
        <v>0</v>
      </c>
      <c r="GG22" s="21">
        <f t="shared" si="55"/>
        <v>0</v>
      </c>
      <c r="GH22" s="21">
        <f t="shared" si="56"/>
        <v>0</v>
      </c>
      <c r="GI22" s="21">
        <f t="shared" si="57"/>
        <v>0</v>
      </c>
      <c r="GJ22" s="31">
        <f t="shared" si="58"/>
        <v>20</v>
      </c>
      <c r="GK22" s="21">
        <f t="shared" si="59"/>
        <v>0</v>
      </c>
      <c r="GL22" s="21">
        <f t="shared" si="60"/>
        <v>0</v>
      </c>
      <c r="GM22" s="21">
        <f t="shared" si="61"/>
        <v>0</v>
      </c>
      <c r="GN22" s="21">
        <f t="shared" si="135"/>
        <v>0</v>
      </c>
      <c r="GO22" s="21">
        <f t="shared" si="136"/>
        <v>0</v>
      </c>
      <c r="GP22" s="21">
        <f t="shared" si="137"/>
        <v>0</v>
      </c>
      <c r="GQ22" s="31">
        <f t="shared" si="62"/>
        <v>0</v>
      </c>
      <c r="GR22" s="48">
        <f t="shared" si="168"/>
        <v>8</v>
      </c>
      <c r="GS22" s="48">
        <f t="shared" si="63"/>
        <v>0</v>
      </c>
      <c r="GT22" s="21">
        <f t="shared" si="64"/>
        <v>0</v>
      </c>
      <c r="GU22" s="31">
        <f t="shared" si="138"/>
        <v>0</v>
      </c>
      <c r="GV22" s="31">
        <f t="shared" si="139"/>
        <v>20</v>
      </c>
      <c r="GW22" s="40">
        <f t="shared" si="169"/>
        <v>0</v>
      </c>
      <c r="GX22" s="21">
        <f t="shared" si="140"/>
        <v>1</v>
      </c>
      <c r="GY22" s="21">
        <f t="shared" si="141"/>
        <v>20</v>
      </c>
      <c r="GZ22" s="21">
        <f t="shared" si="65"/>
        <v>20</v>
      </c>
      <c r="HA22" s="21" t="str">
        <f t="shared" si="66"/>
        <v/>
      </c>
      <c r="HB22" s="21">
        <f t="shared" si="67"/>
        <v>10</v>
      </c>
      <c r="HC22" s="21">
        <f t="shared" si="170"/>
        <v>123</v>
      </c>
      <c r="HD22" s="21">
        <f t="shared" si="142"/>
        <v>123</v>
      </c>
      <c r="HE22" s="21">
        <f t="shared" si="171"/>
        <v>10</v>
      </c>
      <c r="HF22" s="21">
        <f t="shared" si="172"/>
        <v>133</v>
      </c>
      <c r="HG22" s="49">
        <f t="shared" si="143"/>
        <v>0</v>
      </c>
      <c r="HH22" s="49">
        <f t="shared" si="144"/>
        <v>0</v>
      </c>
      <c r="HI22" s="49"/>
      <c r="HJ22" s="21">
        <f t="shared" si="145"/>
        <v>0.5</v>
      </c>
      <c r="HK22" s="21">
        <f t="shared" si="68"/>
        <v>119.11726279229272</v>
      </c>
      <c r="HL22" s="21">
        <f t="shared" si="68"/>
        <v>31.699604776332542</v>
      </c>
      <c r="HM22" s="21">
        <f t="shared" si="68"/>
        <v>15.23458936452888</v>
      </c>
      <c r="HN22" s="21">
        <f t="shared" si="68"/>
        <v>9.1229651450815883</v>
      </c>
      <c r="HO22" s="21">
        <f t="shared" si="68"/>
        <v>6.1341021783603766</v>
      </c>
      <c r="HP22" s="21">
        <f t="shared" si="68"/>
        <v>4.4319044492516984</v>
      </c>
      <c r="HQ22" s="21">
        <f t="shared" si="68"/>
        <v>3.3634159873425307</v>
      </c>
      <c r="HR22" s="21">
        <f t="shared" si="68"/>
        <v>2.6456740803379453</v>
      </c>
      <c r="HS22" s="21">
        <f t="shared" si="68"/>
        <v>2.1387930908558044</v>
      </c>
      <c r="HT22" s="21">
        <f t="shared" si="68"/>
        <v>1.7667573245884549</v>
      </c>
      <c r="HU22" s="21">
        <f t="shared" si="68"/>
        <v>1.4851977795851876</v>
      </c>
      <c r="HV22" s="21">
        <f t="shared" si="68"/>
        <v>1.2667243961104921</v>
      </c>
      <c r="HW22" s="8">
        <f t="shared" si="69"/>
        <v>3634.7906153894246</v>
      </c>
      <c r="HX22" s="8">
        <f t="shared" si="70"/>
        <v>0</v>
      </c>
      <c r="HY22" s="8">
        <f t="shared" si="71"/>
        <v>0</v>
      </c>
      <c r="HZ22" s="8">
        <f t="shared" si="72"/>
        <v>0</v>
      </c>
      <c r="IA22" s="8">
        <f t="shared" si="73"/>
        <v>0</v>
      </c>
      <c r="IB22" s="8">
        <f t="shared" si="74"/>
        <v>0</v>
      </c>
      <c r="IC22" s="8">
        <f t="shared" si="75"/>
        <v>0</v>
      </c>
      <c r="ID22" s="8">
        <f t="shared" si="76"/>
        <v>0</v>
      </c>
      <c r="IE22" s="8">
        <f t="shared" si="77"/>
        <v>0</v>
      </c>
      <c r="IF22" s="8">
        <f t="shared" si="78"/>
        <v>0</v>
      </c>
      <c r="IG22" s="8">
        <f t="shared" si="79"/>
        <v>0</v>
      </c>
      <c r="IH22" s="8">
        <f t="shared" si="80"/>
        <v>0</v>
      </c>
      <c r="II22" s="8">
        <f t="shared" si="81"/>
        <v>36.347906153894243</v>
      </c>
      <c r="IJ22" s="10">
        <f t="shared" si="146"/>
        <v>3.2771423555447559</v>
      </c>
      <c r="IK22" s="10">
        <f t="shared" si="147"/>
        <v>0</v>
      </c>
      <c r="IL22" s="10">
        <f t="shared" si="148"/>
        <v>0</v>
      </c>
      <c r="IM22" s="10">
        <f t="shared" si="149"/>
        <v>0</v>
      </c>
      <c r="IN22" s="10">
        <f t="shared" si="150"/>
        <v>0</v>
      </c>
      <c r="IO22" s="10">
        <f t="shared" si="151"/>
        <v>0</v>
      </c>
      <c r="IP22" s="10">
        <f t="shared" si="152"/>
        <v>0</v>
      </c>
      <c r="IQ22" s="10">
        <f t="shared" si="153"/>
        <v>0</v>
      </c>
      <c r="IR22" s="10">
        <f t="shared" si="154"/>
        <v>0</v>
      </c>
      <c r="IS22" s="10">
        <f t="shared" si="155"/>
        <v>0</v>
      </c>
      <c r="IT22" s="10">
        <f t="shared" si="156"/>
        <v>0</v>
      </c>
      <c r="IU22" s="10">
        <f t="shared" si="157"/>
        <v>0</v>
      </c>
      <c r="IV22" s="11">
        <f t="shared" si="83"/>
        <v>3.2771423555447559</v>
      </c>
    </row>
    <row r="23" spans="1:256" ht="17.100000000000001" customHeight="1" x14ac:dyDescent="0.25">
      <c r="A23" s="427"/>
      <c r="B23" s="206">
        <v>9</v>
      </c>
      <c r="C23" s="16">
        <v>45</v>
      </c>
      <c r="D23" s="232"/>
      <c r="E23" s="232"/>
      <c r="F23" s="232"/>
      <c r="G23" s="232"/>
      <c r="H23" s="232"/>
      <c r="I23" s="232"/>
      <c r="J23" s="232"/>
      <c r="K23" s="232"/>
      <c r="L23" s="150"/>
      <c r="M23" s="151"/>
      <c r="N23" s="151"/>
      <c r="O23" s="151"/>
      <c r="P23" s="151"/>
      <c r="Q23" s="151"/>
      <c r="R23" s="151"/>
      <c r="S23" s="151"/>
      <c r="T23" s="151"/>
      <c r="U23" s="151"/>
      <c r="V23" s="152"/>
      <c r="W23" s="213">
        <f t="shared" si="84"/>
        <v>20</v>
      </c>
      <c r="X23" s="238"/>
      <c r="Y23" s="240">
        <v>0.5</v>
      </c>
      <c r="Z23" s="121">
        <f t="shared" si="85"/>
        <v>22</v>
      </c>
      <c r="AA23" s="122">
        <f t="shared" si="86"/>
        <v>0.04</v>
      </c>
      <c r="AB23" s="94"/>
      <c r="AC23" s="94"/>
      <c r="AD23" s="94"/>
      <c r="AE23" s="94"/>
      <c r="AF23" s="94"/>
      <c r="AG23" s="94"/>
      <c r="AH23" s="94"/>
      <c r="AI23" s="94"/>
      <c r="AJ23" s="94"/>
      <c r="AK23" s="94"/>
      <c r="AL23" s="94"/>
      <c r="AM23" s="94"/>
      <c r="AN23" s="94"/>
      <c r="AO23" s="94"/>
      <c r="AP23" s="94"/>
      <c r="AQ23" s="94"/>
      <c r="AR23" s="94"/>
      <c r="AS23" s="94"/>
      <c r="AT23" s="98"/>
      <c r="AU23" s="43"/>
      <c r="AV23" s="43"/>
      <c r="AW23" s="44">
        <f t="shared" si="87"/>
        <v>1.0863555268646268</v>
      </c>
      <c r="AX23" s="43">
        <f t="shared" si="88"/>
        <v>0</v>
      </c>
      <c r="AY23" s="44">
        <f t="shared" si="89"/>
        <v>26.4</v>
      </c>
      <c r="AZ23" s="44">
        <f t="shared" si="90"/>
        <v>29.179770335243756</v>
      </c>
      <c r="BA23" s="44">
        <f t="shared" si="91"/>
        <v>143</v>
      </c>
      <c r="BB23" s="43"/>
      <c r="BC23" s="43"/>
      <c r="BD23" s="43"/>
      <c r="BE23" s="25" t="b">
        <v>1</v>
      </c>
      <c r="BF23" s="25" t="b">
        <v>0</v>
      </c>
      <c r="BG23" s="25" t="b">
        <v>0</v>
      </c>
      <c r="BH23" s="25" t="b">
        <v>0</v>
      </c>
      <c r="BI23" s="25" t="b">
        <v>0</v>
      </c>
      <c r="BJ23" s="25" t="b">
        <v>0</v>
      </c>
      <c r="BK23" s="25" t="b">
        <v>0</v>
      </c>
      <c r="BL23" s="25" t="b">
        <v>0</v>
      </c>
      <c r="BN23" s="22">
        <f t="shared" si="16"/>
        <v>1</v>
      </c>
      <c r="BO23" s="22">
        <f t="shared" si="17"/>
        <v>0</v>
      </c>
      <c r="BP23" s="22">
        <f t="shared" si="17"/>
        <v>0</v>
      </c>
      <c r="BQ23" s="22">
        <f t="shared" si="17"/>
        <v>0</v>
      </c>
      <c r="BR23" s="22">
        <f t="shared" si="17"/>
        <v>0</v>
      </c>
      <c r="BS23" s="22">
        <f t="shared" si="17"/>
        <v>0</v>
      </c>
      <c r="BT23" s="22">
        <f t="shared" si="17"/>
        <v>0</v>
      </c>
      <c r="BU23" s="22">
        <f t="shared" si="17"/>
        <v>0</v>
      </c>
      <c r="BW23" s="22">
        <f>SUM(BN23:BU23)</f>
        <v>1</v>
      </c>
      <c r="BX23" s="22">
        <f>IF(BW23=1,1,0)</f>
        <v>1</v>
      </c>
      <c r="BZ23" s="22">
        <f>IF(0&lt;C23,1,0)</f>
        <v>1</v>
      </c>
      <c r="CA23" s="22" t="b">
        <f t="shared" si="95"/>
        <v>1</v>
      </c>
      <c r="CB23" s="22">
        <f>IF(CA23=TRUE,1,0)</f>
        <v>1</v>
      </c>
      <c r="CC23" s="32">
        <f>IF(BN23+BO23+BP23+BQ23+BR23+BS23+BT23+BU23+BW23+BX23+BZ23+CB23=5,1,0)</f>
        <v>1</v>
      </c>
      <c r="CD23" s="22">
        <f t="shared" si="158"/>
        <v>2</v>
      </c>
      <c r="CE23" s="22">
        <f t="shared" si="159"/>
        <v>1</v>
      </c>
      <c r="CF23" s="22">
        <f t="shared" si="158"/>
        <v>3</v>
      </c>
      <c r="CG23" s="22">
        <f t="shared" si="173"/>
        <v>1</v>
      </c>
      <c r="CH23" s="22" t="str">
        <f t="shared" si="18"/>
        <v/>
      </c>
      <c r="CI23" s="22" t="str">
        <f t="shared" si="160"/>
        <v/>
      </c>
      <c r="CJ23" s="22">
        <f t="shared" si="98"/>
        <v>1</v>
      </c>
      <c r="CK23" s="22" t="str">
        <f t="shared" si="99"/>
        <v/>
      </c>
      <c r="CL23" s="22" t="str">
        <f t="shared" si="100"/>
        <v/>
      </c>
      <c r="CN23" s="22">
        <f>IF(CM65=2,C23,0)</f>
        <v>45</v>
      </c>
      <c r="CO23" s="22">
        <f t="shared" si="101"/>
        <v>40</v>
      </c>
      <c r="CP23" s="22">
        <f t="shared" si="102"/>
        <v>1</v>
      </c>
      <c r="CS23" s="22">
        <f>O5-B23</f>
        <v>-1</v>
      </c>
      <c r="CT23" s="22">
        <f t="shared" si="103"/>
        <v>0</v>
      </c>
      <c r="CU23" s="22" t="str">
        <f t="shared" si="161"/>
        <v>3</v>
      </c>
      <c r="CV23" s="22" t="str">
        <f t="shared" si="104"/>
        <v/>
      </c>
      <c r="CW23" s="22">
        <f t="shared" si="105"/>
        <v>0</v>
      </c>
      <c r="CX23" s="22">
        <f t="shared" si="106"/>
        <v>0</v>
      </c>
      <c r="CY23" s="22">
        <f t="shared" si="107"/>
        <v>0</v>
      </c>
      <c r="CZ23" s="22">
        <f t="shared" si="108"/>
        <v>0</v>
      </c>
      <c r="DA23" s="22" t="str">
        <f>IF(CT23=1,(#REF!+#REF!+#REF!+#REF!+#REF!+#REF!+#REF!+#REF!)*CO23,"")</f>
        <v/>
      </c>
      <c r="DB23" s="22" t="str">
        <f>IF(CZ23&gt;0,(#REF!+#REF!+#REF!+#REF!+#REF!+#REF!+#REF!+#REF!)*CO23,"")</f>
        <v/>
      </c>
      <c r="DC23" s="22">
        <f t="shared" si="109"/>
        <v>1</v>
      </c>
      <c r="DD23" s="22">
        <f t="shared" si="110"/>
        <v>0</v>
      </c>
      <c r="DE23" s="22" t="str">
        <f t="shared" si="111"/>
        <v/>
      </c>
      <c r="DF23" s="22" t="str">
        <f>IF(DE23=1,(#REF!+#REF!+#REF!+#REF!+#REF!+#REF!+#REF!+#REF!)*CO23,"")</f>
        <v/>
      </c>
      <c r="DI23" s="32" t="s">
        <v>27</v>
      </c>
      <c r="DL23" s="22">
        <f>IF(O4&gt;0,O4/1000,0)</f>
        <v>0.4</v>
      </c>
      <c r="DM23" s="22">
        <f>IF(DL22&gt;DL23,DL22,DL23)</f>
        <v>0.4</v>
      </c>
      <c r="DN23" s="52">
        <f>((DL23*DL23)*PI())/4</f>
        <v>0.12566370614359174</v>
      </c>
      <c r="DO23" s="22">
        <f>IF(DN22&gt;DN23,DN22,DN23)</f>
        <v>0.12566370614359174</v>
      </c>
      <c r="DQ23" s="21">
        <f t="shared" si="112"/>
        <v>0.04</v>
      </c>
      <c r="DR23" s="21">
        <f t="shared" si="113"/>
        <v>22</v>
      </c>
      <c r="DS23" s="47">
        <f t="shared" si="114"/>
        <v>0</v>
      </c>
      <c r="DT23" s="21">
        <f t="shared" si="115"/>
        <v>0</v>
      </c>
      <c r="DU23" s="47">
        <f t="shared" si="116"/>
        <v>0</v>
      </c>
      <c r="DV23" s="21">
        <f t="shared" si="117"/>
        <v>0</v>
      </c>
      <c r="DW23" s="47">
        <f t="shared" si="118"/>
        <v>0</v>
      </c>
      <c r="DX23" s="21">
        <f t="shared" si="119"/>
        <v>0</v>
      </c>
      <c r="DY23" s="21">
        <f t="shared" si="120"/>
        <v>0</v>
      </c>
      <c r="DZ23" s="21">
        <f t="shared" si="121"/>
        <v>0</v>
      </c>
      <c r="EA23" s="21">
        <f t="shared" si="122"/>
        <v>0</v>
      </c>
      <c r="EB23" s="21">
        <f t="shared" si="123"/>
        <v>0</v>
      </c>
      <c r="EC23" s="47">
        <f t="shared" si="124"/>
        <v>0</v>
      </c>
      <c r="ED23" s="21">
        <f t="shared" si="125"/>
        <v>0</v>
      </c>
      <c r="EE23" s="47">
        <f t="shared" si="126"/>
        <v>0</v>
      </c>
      <c r="EF23" s="21">
        <f t="shared" si="127"/>
        <v>0</v>
      </c>
      <c r="EG23" s="47">
        <f t="shared" si="128"/>
        <v>0.04</v>
      </c>
      <c r="EH23" s="21">
        <f t="shared" si="128"/>
        <v>22</v>
      </c>
      <c r="EI23" s="21">
        <f t="shared" si="129"/>
        <v>0.88</v>
      </c>
      <c r="EJ23" s="21">
        <f t="shared" si="19"/>
        <v>0</v>
      </c>
      <c r="EK23" s="21" t="str">
        <f t="shared" si="20"/>
        <v/>
      </c>
      <c r="EL23" s="21">
        <f t="shared" si="162"/>
        <v>6.3886735523321256</v>
      </c>
      <c r="EM23" s="21">
        <f t="shared" si="130"/>
        <v>0</v>
      </c>
      <c r="EP23" s="48">
        <f t="shared" si="163"/>
        <v>6</v>
      </c>
      <c r="EQ23" s="47">
        <f t="shared" si="164"/>
        <v>1.2566370614359172</v>
      </c>
      <c r="ER23" s="47">
        <f t="shared" si="165"/>
        <v>1</v>
      </c>
      <c r="ES23" s="47">
        <f t="shared" si="131"/>
        <v>0</v>
      </c>
      <c r="ET23" s="47">
        <f t="shared" si="132"/>
        <v>0</v>
      </c>
      <c r="EU23" s="48">
        <f t="shared" si="133"/>
        <v>0</v>
      </c>
      <c r="EV23" s="48">
        <f t="shared" si="166"/>
        <v>0.4</v>
      </c>
      <c r="EW23" s="30">
        <f t="shared" si="21"/>
        <v>0</v>
      </c>
      <c r="EX23" s="47">
        <f t="shared" si="22"/>
        <v>0</v>
      </c>
      <c r="EY23" s="49">
        <f t="shared" si="23"/>
        <v>0</v>
      </c>
      <c r="EZ23" s="48">
        <f t="shared" si="24"/>
        <v>0</v>
      </c>
      <c r="FA23" s="49">
        <f t="shared" si="25"/>
        <v>0</v>
      </c>
      <c r="FB23" s="48">
        <f t="shared" si="26"/>
        <v>0</v>
      </c>
      <c r="FC23" s="49">
        <f t="shared" si="27"/>
        <v>0</v>
      </c>
      <c r="FD23" s="48">
        <f t="shared" si="28"/>
        <v>0</v>
      </c>
      <c r="FE23" s="49">
        <f t="shared" si="29"/>
        <v>0</v>
      </c>
      <c r="FF23" s="48">
        <f t="shared" si="30"/>
        <v>0</v>
      </c>
      <c r="FG23" s="49">
        <f t="shared" si="31"/>
        <v>0</v>
      </c>
      <c r="FH23" s="48">
        <f t="shared" si="32"/>
        <v>0</v>
      </c>
      <c r="FI23" s="49">
        <f t="shared" si="33"/>
        <v>0</v>
      </c>
      <c r="FJ23" s="48">
        <f t="shared" si="34"/>
        <v>0</v>
      </c>
      <c r="FK23" s="49">
        <f t="shared" si="35"/>
        <v>0</v>
      </c>
      <c r="FL23" s="48">
        <f t="shared" si="36"/>
        <v>0</v>
      </c>
      <c r="FM23" s="49">
        <f t="shared" si="37"/>
        <v>0</v>
      </c>
      <c r="FN23" s="48">
        <f t="shared" si="38"/>
        <v>0</v>
      </c>
      <c r="FO23" s="49">
        <f t="shared" si="39"/>
        <v>0</v>
      </c>
      <c r="FP23" s="48">
        <f t="shared" si="40"/>
        <v>0</v>
      </c>
      <c r="FQ23" s="49">
        <f t="shared" si="41"/>
        <v>0</v>
      </c>
      <c r="FR23" s="48">
        <f t="shared" si="42"/>
        <v>0</v>
      </c>
      <c r="FS23" s="49">
        <f t="shared" si="43"/>
        <v>0</v>
      </c>
      <c r="FT23" s="48">
        <f t="shared" si="44"/>
        <v>0</v>
      </c>
      <c r="FU23" s="21">
        <f t="shared" si="167"/>
        <v>3</v>
      </c>
      <c r="FV23" s="21">
        <f t="shared" si="45"/>
        <v>2640</v>
      </c>
      <c r="FW23" s="21">
        <f t="shared" si="134"/>
        <v>26.4</v>
      </c>
      <c r="FX23" s="22">
        <f t="shared" si="46"/>
        <v>1</v>
      </c>
      <c r="FY23" s="22">
        <f t="shared" si="47"/>
        <v>0</v>
      </c>
      <c r="FZ23" s="21">
        <f t="shared" si="48"/>
        <v>13</v>
      </c>
      <c r="GA23" s="21">
        <f t="shared" si="49"/>
        <v>15</v>
      </c>
      <c r="GB23" s="21">
        <f t="shared" si="50"/>
        <v>17</v>
      </c>
      <c r="GC23" s="21">
        <f t="shared" si="51"/>
        <v>19</v>
      </c>
      <c r="GD23" s="21">
        <f t="shared" si="52"/>
        <v>20</v>
      </c>
      <c r="GE23" s="21">
        <f t="shared" si="53"/>
        <v>20</v>
      </c>
      <c r="GF23" s="21">
        <f t="shared" si="54"/>
        <v>0</v>
      </c>
      <c r="GG23" s="21">
        <f t="shared" si="55"/>
        <v>0</v>
      </c>
      <c r="GH23" s="21">
        <f t="shared" si="56"/>
        <v>0</v>
      </c>
      <c r="GI23" s="21">
        <f t="shared" si="57"/>
        <v>0</v>
      </c>
      <c r="GJ23" s="31">
        <f t="shared" si="58"/>
        <v>20</v>
      </c>
      <c r="GK23" s="21">
        <f t="shared" si="59"/>
        <v>0</v>
      </c>
      <c r="GL23" s="21">
        <f t="shared" si="60"/>
        <v>0</v>
      </c>
      <c r="GM23" s="21">
        <f t="shared" si="61"/>
        <v>0</v>
      </c>
      <c r="GN23" s="21">
        <f t="shared" si="135"/>
        <v>0</v>
      </c>
      <c r="GO23" s="21">
        <f t="shared" si="136"/>
        <v>0</v>
      </c>
      <c r="GP23" s="21">
        <f t="shared" si="137"/>
        <v>0</v>
      </c>
      <c r="GQ23" s="31">
        <f t="shared" si="62"/>
        <v>0</v>
      </c>
      <c r="GR23" s="48">
        <f t="shared" si="168"/>
        <v>8</v>
      </c>
      <c r="GS23" s="48">
        <f t="shared" si="63"/>
        <v>-1</v>
      </c>
      <c r="GT23" s="21">
        <f t="shared" si="64"/>
        <v>0</v>
      </c>
      <c r="GU23" s="31">
        <f t="shared" si="138"/>
        <v>0</v>
      </c>
      <c r="GV23" s="31">
        <f t="shared" si="139"/>
        <v>20</v>
      </c>
      <c r="GW23" s="40">
        <f t="shared" si="169"/>
        <v>0</v>
      </c>
      <c r="GX23" s="21">
        <f t="shared" si="140"/>
        <v>1</v>
      </c>
      <c r="GY23" s="21">
        <f t="shared" si="141"/>
        <v>20</v>
      </c>
      <c r="GZ23" s="21">
        <f t="shared" si="65"/>
        <v>20</v>
      </c>
      <c r="HA23" s="21" t="str">
        <f t="shared" si="66"/>
        <v/>
      </c>
      <c r="HB23" s="21">
        <f t="shared" si="67"/>
        <v>10</v>
      </c>
      <c r="HC23" s="21">
        <f t="shared" si="170"/>
        <v>123</v>
      </c>
      <c r="HD23" s="21">
        <f t="shared" si="142"/>
        <v>123</v>
      </c>
      <c r="HE23" s="21">
        <f t="shared" si="171"/>
        <v>20</v>
      </c>
      <c r="HF23" s="21">
        <f t="shared" si="172"/>
        <v>143</v>
      </c>
      <c r="HG23" s="49">
        <f t="shared" si="143"/>
        <v>-1</v>
      </c>
      <c r="HH23" s="49">
        <f t="shared" si="144"/>
        <v>-1</v>
      </c>
      <c r="HI23" s="49"/>
      <c r="HJ23" s="21">
        <f t="shared" si="145"/>
        <v>0.5</v>
      </c>
      <c r="HK23" s="21">
        <f t="shared" si="68"/>
        <v>119.11726279229272</v>
      </c>
      <c r="HL23" s="21">
        <f t="shared" si="68"/>
        <v>31.699604776332542</v>
      </c>
      <c r="HM23" s="21">
        <f t="shared" si="68"/>
        <v>15.23458936452888</v>
      </c>
      <c r="HN23" s="21">
        <f t="shared" si="68"/>
        <v>9.1229651450815883</v>
      </c>
      <c r="HO23" s="21">
        <f t="shared" si="68"/>
        <v>6.1341021783603766</v>
      </c>
      <c r="HP23" s="21">
        <f t="shared" si="68"/>
        <v>4.4319044492516984</v>
      </c>
      <c r="HQ23" s="21">
        <f t="shared" si="68"/>
        <v>3.3634159873425307</v>
      </c>
      <c r="HR23" s="21">
        <f t="shared" si="68"/>
        <v>2.6456740803379453</v>
      </c>
      <c r="HS23" s="21">
        <f t="shared" si="68"/>
        <v>2.1387930908558044</v>
      </c>
      <c r="HT23" s="21">
        <f t="shared" si="68"/>
        <v>1.7667573245884549</v>
      </c>
      <c r="HU23" s="21">
        <f t="shared" si="68"/>
        <v>1.4851977795851876</v>
      </c>
      <c r="HV23" s="21">
        <f t="shared" si="68"/>
        <v>1.2667243961104921</v>
      </c>
      <c r="HW23" s="8">
        <f t="shared" si="69"/>
        <v>0</v>
      </c>
      <c r="HX23" s="8">
        <f t="shared" si="70"/>
        <v>2917.9770335243757</v>
      </c>
      <c r="HY23" s="8">
        <f t="shared" si="71"/>
        <v>0</v>
      </c>
      <c r="HZ23" s="8">
        <f t="shared" si="72"/>
        <v>0</v>
      </c>
      <c r="IA23" s="8">
        <f t="shared" si="73"/>
        <v>0</v>
      </c>
      <c r="IB23" s="8">
        <f t="shared" si="74"/>
        <v>0</v>
      </c>
      <c r="IC23" s="8">
        <f t="shared" si="75"/>
        <v>0</v>
      </c>
      <c r="ID23" s="8">
        <f t="shared" si="76"/>
        <v>0</v>
      </c>
      <c r="IE23" s="8">
        <f t="shared" si="77"/>
        <v>0</v>
      </c>
      <c r="IF23" s="8">
        <f t="shared" si="78"/>
        <v>0</v>
      </c>
      <c r="IG23" s="8">
        <f t="shared" si="79"/>
        <v>0</v>
      </c>
      <c r="IH23" s="8">
        <f t="shared" si="80"/>
        <v>0</v>
      </c>
      <c r="II23" s="8">
        <f t="shared" si="81"/>
        <v>29.179770335243756</v>
      </c>
      <c r="IJ23" s="10">
        <f t="shared" si="146"/>
        <v>0</v>
      </c>
      <c r="IK23" s="10">
        <f t="shared" si="147"/>
        <v>1.0863555268646268</v>
      </c>
      <c r="IL23" s="10">
        <f t="shared" si="148"/>
        <v>0</v>
      </c>
      <c r="IM23" s="10">
        <f t="shared" si="149"/>
        <v>0</v>
      </c>
      <c r="IN23" s="10">
        <f t="shared" si="150"/>
        <v>0</v>
      </c>
      <c r="IO23" s="10">
        <f t="shared" si="151"/>
        <v>0</v>
      </c>
      <c r="IP23" s="10">
        <f t="shared" si="152"/>
        <v>0</v>
      </c>
      <c r="IQ23" s="10">
        <f t="shared" si="153"/>
        <v>0</v>
      </c>
      <c r="IR23" s="10">
        <f t="shared" si="154"/>
        <v>0</v>
      </c>
      <c r="IS23" s="10">
        <f t="shared" si="155"/>
        <v>0</v>
      </c>
      <c r="IT23" s="10">
        <f t="shared" si="156"/>
        <v>0</v>
      </c>
      <c r="IU23" s="10">
        <f t="shared" si="157"/>
        <v>0</v>
      </c>
      <c r="IV23" s="11">
        <f t="shared" si="83"/>
        <v>1.0863555268646268</v>
      </c>
    </row>
    <row r="24" spans="1:256" ht="17.100000000000001" customHeight="1" x14ac:dyDescent="0.25">
      <c r="A24" s="427"/>
      <c r="B24" s="206">
        <v>10</v>
      </c>
      <c r="C24" s="16"/>
      <c r="D24" s="232"/>
      <c r="E24" s="232"/>
      <c r="F24" s="232"/>
      <c r="G24" s="232"/>
      <c r="H24" s="232"/>
      <c r="I24" s="232"/>
      <c r="J24" s="232"/>
      <c r="K24" s="232"/>
      <c r="L24" s="150"/>
      <c r="M24" s="151"/>
      <c r="N24" s="151"/>
      <c r="O24" s="151"/>
      <c r="P24" s="151"/>
      <c r="Q24" s="151"/>
      <c r="R24" s="151"/>
      <c r="S24" s="151"/>
      <c r="T24" s="151"/>
      <c r="U24" s="151"/>
      <c r="V24" s="152"/>
      <c r="W24" s="213" t="str">
        <f t="shared" si="84"/>
        <v/>
      </c>
      <c r="X24" s="238"/>
      <c r="Y24" s="240">
        <v>0.5</v>
      </c>
      <c r="Z24" s="121" t="str">
        <f t="shared" si="85"/>
        <v/>
      </c>
      <c r="AA24" s="122" t="str">
        <f t="shared" si="86"/>
        <v/>
      </c>
      <c r="AB24" s="101"/>
      <c r="AC24" s="101"/>
      <c r="AD24" s="101"/>
      <c r="AE24" s="101"/>
      <c r="AF24" s="101"/>
      <c r="AG24" s="101"/>
      <c r="AH24" s="101"/>
      <c r="AI24" s="101"/>
      <c r="AJ24" s="94"/>
      <c r="AK24" s="94"/>
      <c r="AL24" s="94"/>
      <c r="AM24" s="94"/>
      <c r="AN24" s="94"/>
      <c r="AO24" s="94"/>
      <c r="AP24" s="94"/>
      <c r="AQ24" s="94"/>
      <c r="AR24" s="94"/>
      <c r="AS24" s="94"/>
      <c r="AT24" s="98"/>
      <c r="AU24" s="43"/>
      <c r="AV24" s="43"/>
      <c r="AW24" s="44">
        <f t="shared" si="87"/>
        <v>0</v>
      </c>
      <c r="AX24" s="43">
        <f t="shared" si="88"/>
        <v>0</v>
      </c>
      <c r="AY24" s="44">
        <f t="shared" si="89"/>
        <v>0</v>
      </c>
      <c r="AZ24" s="44">
        <f t="shared" si="90"/>
        <v>0</v>
      </c>
      <c r="BA24" s="44">
        <f t="shared" si="91"/>
        <v>0</v>
      </c>
      <c r="BB24" s="43"/>
      <c r="BC24" s="43"/>
      <c r="BD24" s="43"/>
      <c r="BE24" s="25" t="b">
        <v>0</v>
      </c>
      <c r="BF24" s="25" t="b">
        <v>0</v>
      </c>
      <c r="BG24" s="25" t="b">
        <v>0</v>
      </c>
      <c r="BH24" s="25" t="b">
        <v>0</v>
      </c>
      <c r="BI24" s="25" t="b">
        <v>0</v>
      </c>
      <c r="BJ24" s="25" t="b">
        <v>0</v>
      </c>
      <c r="BK24" s="25" t="b">
        <v>0</v>
      </c>
      <c r="BL24" s="25" t="b">
        <v>0</v>
      </c>
      <c r="BN24" s="22">
        <f t="shared" si="16"/>
        <v>0</v>
      </c>
      <c r="BO24" s="22">
        <f t="shared" si="17"/>
        <v>0</v>
      </c>
      <c r="BP24" s="22">
        <f t="shared" si="17"/>
        <v>0</v>
      </c>
      <c r="BQ24" s="22">
        <f t="shared" si="17"/>
        <v>0</v>
      </c>
      <c r="BR24" s="22">
        <f t="shared" si="17"/>
        <v>0</v>
      </c>
      <c r="BS24" s="22">
        <f t="shared" si="17"/>
        <v>0</v>
      </c>
      <c r="BT24" s="22">
        <f t="shared" si="17"/>
        <v>0</v>
      </c>
      <c r="BU24" s="22">
        <f t="shared" si="17"/>
        <v>0</v>
      </c>
      <c r="BW24" s="22">
        <f t="shared" si="92"/>
        <v>0</v>
      </c>
      <c r="BX24" s="22">
        <f t="shared" si="93"/>
        <v>0</v>
      </c>
      <c r="BZ24" s="22">
        <f t="shared" si="94"/>
        <v>0</v>
      </c>
      <c r="CA24" s="22" t="b">
        <f t="shared" si="95"/>
        <v>1</v>
      </c>
      <c r="CB24" s="22">
        <f t="shared" si="96"/>
        <v>1</v>
      </c>
      <c r="CC24" s="32">
        <f t="shared" si="97"/>
        <v>0</v>
      </c>
      <c r="CD24" s="22">
        <f t="shared" si="158"/>
        <v>1</v>
      </c>
      <c r="CE24" s="22">
        <f t="shared" si="159"/>
        <v>0</v>
      </c>
      <c r="CF24" s="22">
        <f t="shared" si="158"/>
        <v>1</v>
      </c>
      <c r="CG24" s="22">
        <f t="shared" si="173"/>
        <v>0</v>
      </c>
      <c r="CH24" s="22">
        <f t="shared" si="18"/>
        <v>1</v>
      </c>
      <c r="CI24" s="22" t="str">
        <f t="shared" si="160"/>
        <v/>
      </c>
      <c r="CJ24" s="22" t="str">
        <f t="shared" si="98"/>
        <v/>
      </c>
      <c r="CK24" s="22" t="str">
        <f t="shared" si="99"/>
        <v/>
      </c>
      <c r="CL24" s="22" t="str">
        <f t="shared" si="100"/>
        <v/>
      </c>
      <c r="CN24" s="22">
        <f>IF(CM65=2,C24,0)</f>
        <v>0</v>
      </c>
      <c r="CO24" s="22">
        <f t="shared" si="101"/>
        <v>0</v>
      </c>
      <c r="CP24" s="22">
        <f t="shared" si="102"/>
        <v>0</v>
      </c>
      <c r="CS24" s="22">
        <f>O5-B24</f>
        <v>-2</v>
      </c>
      <c r="CT24" s="22">
        <f t="shared" si="103"/>
        <v>0</v>
      </c>
      <c r="CU24" s="22" t="str">
        <f t="shared" si="161"/>
        <v>3</v>
      </c>
      <c r="CV24" s="22" t="str">
        <f t="shared" si="104"/>
        <v/>
      </c>
      <c r="CW24" s="22">
        <f t="shared" si="105"/>
        <v>0</v>
      </c>
      <c r="CX24" s="22">
        <f t="shared" si="106"/>
        <v>0</v>
      </c>
      <c r="CY24" s="22">
        <f t="shared" si="107"/>
        <v>0</v>
      </c>
      <c r="CZ24" s="22">
        <f t="shared" si="108"/>
        <v>0</v>
      </c>
      <c r="DA24" s="22" t="str">
        <f>IF(CT24=1,(#REF!+#REF!+#REF!+#REF!+#REF!+#REF!+#REF!+#REF!)*CO24,"")</f>
        <v/>
      </c>
      <c r="DB24" s="22" t="str">
        <f>IF(CZ24&gt;0,(#REF!+#REF!+#REF!+#REF!+#REF!+#REF!+#REF!+#REF!)*CO24,"")</f>
        <v/>
      </c>
      <c r="DC24" s="22">
        <f t="shared" si="109"/>
        <v>1</v>
      </c>
      <c r="DD24" s="22">
        <f t="shared" si="110"/>
        <v>-1</v>
      </c>
      <c r="DE24" s="22" t="str">
        <f t="shared" si="111"/>
        <v/>
      </c>
      <c r="DF24" s="22" t="str">
        <f>IF(DE24=1,(#REF!+#REF!+#REF!+#REF!+#REF!+#REF!+#REF!+#REF!)*CO24,"")</f>
        <v/>
      </c>
      <c r="DI24" s="32" t="s">
        <v>29</v>
      </c>
      <c r="DJ24" s="22">
        <f>1.016-(0.016*((DN31*100)/3.6))</f>
        <v>0.8382222222222222</v>
      </c>
      <c r="DN24" s="52"/>
      <c r="DO24" s="52"/>
      <c r="DQ24" s="21">
        <f t="shared" si="112"/>
        <v>0</v>
      </c>
      <c r="DR24" s="21">
        <f t="shared" si="113"/>
        <v>0</v>
      </c>
      <c r="DS24" s="47">
        <f t="shared" si="114"/>
        <v>0</v>
      </c>
      <c r="DT24" s="21">
        <f t="shared" si="115"/>
        <v>0</v>
      </c>
      <c r="DU24" s="47">
        <f t="shared" si="116"/>
        <v>0</v>
      </c>
      <c r="DV24" s="21">
        <f t="shared" si="117"/>
        <v>0</v>
      </c>
      <c r="DW24" s="47">
        <f t="shared" si="118"/>
        <v>0</v>
      </c>
      <c r="DX24" s="21">
        <f t="shared" si="119"/>
        <v>0</v>
      </c>
      <c r="DY24" s="21">
        <f t="shared" si="120"/>
        <v>0</v>
      </c>
      <c r="DZ24" s="21">
        <f t="shared" si="121"/>
        <v>0</v>
      </c>
      <c r="EA24" s="21">
        <f t="shared" si="122"/>
        <v>0</v>
      </c>
      <c r="EB24" s="21">
        <f t="shared" si="123"/>
        <v>0</v>
      </c>
      <c r="EC24" s="47">
        <f t="shared" si="124"/>
        <v>0</v>
      </c>
      <c r="ED24" s="21">
        <f t="shared" si="125"/>
        <v>0</v>
      </c>
      <c r="EE24" s="47">
        <f t="shared" si="126"/>
        <v>0</v>
      </c>
      <c r="EF24" s="21">
        <f t="shared" si="127"/>
        <v>0</v>
      </c>
      <c r="EG24" s="47">
        <f t="shared" si="128"/>
        <v>0</v>
      </c>
      <c r="EH24" s="21">
        <f t="shared" si="128"/>
        <v>0</v>
      </c>
      <c r="EI24" s="21">
        <f t="shared" si="129"/>
        <v>0</v>
      </c>
      <c r="EJ24" s="21">
        <f t="shared" si="19"/>
        <v>0</v>
      </c>
      <c r="EK24" s="21" t="str">
        <f t="shared" si="20"/>
        <v/>
      </c>
      <c r="EL24" s="21">
        <f t="shared" si="162"/>
        <v>6.3886735523321256</v>
      </c>
      <c r="EM24" s="21">
        <f t="shared" si="130"/>
        <v>0</v>
      </c>
      <c r="EP24" s="48">
        <f t="shared" si="163"/>
        <v>6</v>
      </c>
      <c r="EQ24" s="47">
        <f t="shared" si="164"/>
        <v>1.2566370614359172</v>
      </c>
      <c r="ER24" s="47">
        <f t="shared" si="165"/>
        <v>1</v>
      </c>
      <c r="ES24" s="47">
        <f t="shared" si="131"/>
        <v>0</v>
      </c>
      <c r="ET24" s="47">
        <f t="shared" si="132"/>
        <v>0</v>
      </c>
      <c r="EU24" s="48">
        <f t="shared" si="133"/>
        <v>0</v>
      </c>
      <c r="EV24" s="48">
        <f t="shared" si="166"/>
        <v>0.4</v>
      </c>
      <c r="EW24" s="30">
        <f t="shared" si="21"/>
        <v>0</v>
      </c>
      <c r="EX24" s="47">
        <f t="shared" si="22"/>
        <v>0</v>
      </c>
      <c r="EY24" s="49">
        <f t="shared" si="23"/>
        <v>0</v>
      </c>
      <c r="EZ24" s="48">
        <f t="shared" si="24"/>
        <v>0</v>
      </c>
      <c r="FA24" s="49">
        <f t="shared" si="25"/>
        <v>0</v>
      </c>
      <c r="FB24" s="48">
        <f t="shared" si="26"/>
        <v>0</v>
      </c>
      <c r="FC24" s="49">
        <f t="shared" si="27"/>
        <v>0</v>
      </c>
      <c r="FD24" s="48">
        <f t="shared" si="28"/>
        <v>0</v>
      </c>
      <c r="FE24" s="49">
        <f t="shared" si="29"/>
        <v>0</v>
      </c>
      <c r="FF24" s="48">
        <f t="shared" si="30"/>
        <v>0</v>
      </c>
      <c r="FG24" s="49">
        <f t="shared" si="31"/>
        <v>0</v>
      </c>
      <c r="FH24" s="48">
        <f t="shared" si="32"/>
        <v>0</v>
      </c>
      <c r="FI24" s="49">
        <f t="shared" si="33"/>
        <v>0</v>
      </c>
      <c r="FJ24" s="48">
        <f t="shared" si="34"/>
        <v>0</v>
      </c>
      <c r="FK24" s="49">
        <f t="shared" si="35"/>
        <v>0</v>
      </c>
      <c r="FL24" s="48">
        <f t="shared" si="36"/>
        <v>0</v>
      </c>
      <c r="FM24" s="49">
        <f t="shared" si="37"/>
        <v>0</v>
      </c>
      <c r="FN24" s="48">
        <f t="shared" si="38"/>
        <v>0</v>
      </c>
      <c r="FO24" s="49">
        <f t="shared" si="39"/>
        <v>0</v>
      </c>
      <c r="FP24" s="48">
        <f t="shared" si="40"/>
        <v>0</v>
      </c>
      <c r="FQ24" s="49">
        <f t="shared" si="41"/>
        <v>0</v>
      </c>
      <c r="FR24" s="48">
        <f t="shared" si="42"/>
        <v>0</v>
      </c>
      <c r="FS24" s="49">
        <f t="shared" si="43"/>
        <v>0</v>
      </c>
      <c r="FT24" s="48">
        <f t="shared" si="44"/>
        <v>0</v>
      </c>
      <c r="FU24" s="21">
        <f t="shared" si="167"/>
        <v>3</v>
      </c>
      <c r="FV24" s="21">
        <f t="shared" si="45"/>
        <v>0</v>
      </c>
      <c r="FW24" s="21">
        <f t="shared" si="134"/>
        <v>0</v>
      </c>
      <c r="FX24" s="22">
        <f t="shared" si="46"/>
        <v>0</v>
      </c>
      <c r="FY24" s="22">
        <f t="shared" si="47"/>
        <v>0</v>
      </c>
      <c r="FZ24" s="21">
        <f t="shared" si="48"/>
        <v>0</v>
      </c>
      <c r="GA24" s="21">
        <f t="shared" si="49"/>
        <v>0</v>
      </c>
      <c r="GB24" s="21">
        <f t="shared" si="50"/>
        <v>0</v>
      </c>
      <c r="GC24" s="21">
        <f t="shared" si="51"/>
        <v>0</v>
      </c>
      <c r="GD24" s="21">
        <f t="shared" si="52"/>
        <v>0</v>
      </c>
      <c r="GE24" s="21">
        <f t="shared" si="53"/>
        <v>0</v>
      </c>
      <c r="GF24" s="21">
        <f t="shared" si="54"/>
        <v>0</v>
      </c>
      <c r="GG24" s="21">
        <f t="shared" si="55"/>
        <v>0</v>
      </c>
      <c r="GH24" s="21">
        <f t="shared" si="56"/>
        <v>0</v>
      </c>
      <c r="GI24" s="21">
        <f t="shared" si="57"/>
        <v>0</v>
      </c>
      <c r="GJ24" s="31">
        <f t="shared" si="58"/>
        <v>0</v>
      </c>
      <c r="GK24" s="21">
        <f t="shared" si="59"/>
        <v>0</v>
      </c>
      <c r="GL24" s="21">
        <f t="shared" si="60"/>
        <v>0</v>
      </c>
      <c r="GM24" s="21">
        <f t="shared" si="61"/>
        <v>0</v>
      </c>
      <c r="GN24" s="21">
        <f t="shared" si="135"/>
        <v>0</v>
      </c>
      <c r="GO24" s="21">
        <f t="shared" si="136"/>
        <v>0</v>
      </c>
      <c r="GP24" s="21">
        <f t="shared" si="137"/>
        <v>0</v>
      </c>
      <c r="GQ24" s="31">
        <f t="shared" si="62"/>
        <v>0</v>
      </c>
      <c r="GR24" s="48">
        <f t="shared" si="168"/>
        <v>8</v>
      </c>
      <c r="GS24" s="48">
        <f t="shared" si="63"/>
        <v>-2</v>
      </c>
      <c r="GT24" s="21">
        <f t="shared" si="64"/>
        <v>0</v>
      </c>
      <c r="GU24" s="31">
        <f t="shared" si="138"/>
        <v>0</v>
      </c>
      <c r="GV24" s="31">
        <f t="shared" si="139"/>
        <v>0</v>
      </c>
      <c r="GW24" s="40">
        <f t="shared" si="169"/>
        <v>0</v>
      </c>
      <c r="GX24" s="21">
        <f t="shared" si="140"/>
        <v>1</v>
      </c>
      <c r="GY24" s="21" t="str">
        <f t="shared" si="141"/>
        <v/>
      </c>
      <c r="GZ24" s="21" t="str">
        <f t="shared" si="65"/>
        <v/>
      </c>
      <c r="HA24" s="21" t="str">
        <f t="shared" si="66"/>
        <v/>
      </c>
      <c r="HB24" s="21">
        <f t="shared" si="67"/>
        <v>0</v>
      </c>
      <c r="HC24" s="21">
        <f t="shared" si="170"/>
        <v>123</v>
      </c>
      <c r="HD24" s="21">
        <f t="shared" si="142"/>
        <v>0</v>
      </c>
      <c r="HE24" s="21">
        <f t="shared" si="171"/>
        <v>0</v>
      </c>
      <c r="HF24" s="21">
        <f t="shared" si="172"/>
        <v>0</v>
      </c>
      <c r="HG24" s="49">
        <f t="shared" si="143"/>
        <v>-2</v>
      </c>
      <c r="HH24" s="49">
        <f t="shared" si="144"/>
        <v>80</v>
      </c>
      <c r="HI24" s="49"/>
      <c r="HJ24" s="21">
        <f t="shared" si="145"/>
        <v>0.5</v>
      </c>
      <c r="HK24" s="21">
        <f t="shared" si="68"/>
        <v>119.11726279229272</v>
      </c>
      <c r="HL24" s="21">
        <f t="shared" si="68"/>
        <v>31.699604776332542</v>
      </c>
      <c r="HM24" s="21">
        <f t="shared" si="68"/>
        <v>15.23458936452888</v>
      </c>
      <c r="HN24" s="21">
        <f t="shared" si="68"/>
        <v>9.1229651450815883</v>
      </c>
      <c r="HO24" s="21">
        <f t="shared" si="68"/>
        <v>6.1341021783603766</v>
      </c>
      <c r="HP24" s="21">
        <f t="shared" si="68"/>
        <v>4.4319044492516984</v>
      </c>
      <c r="HQ24" s="21">
        <f t="shared" si="68"/>
        <v>3.3634159873425307</v>
      </c>
      <c r="HR24" s="21">
        <f t="shared" si="68"/>
        <v>2.6456740803379453</v>
      </c>
      <c r="HS24" s="21">
        <f t="shared" si="68"/>
        <v>2.1387930908558044</v>
      </c>
      <c r="HT24" s="21">
        <f t="shared" si="68"/>
        <v>1.7667573245884549</v>
      </c>
      <c r="HU24" s="21">
        <f t="shared" si="68"/>
        <v>1.4851977795851876</v>
      </c>
      <c r="HV24" s="21">
        <f t="shared" si="68"/>
        <v>1.2667243961104921</v>
      </c>
      <c r="HW24" s="8">
        <f t="shared" si="69"/>
        <v>0</v>
      </c>
      <c r="HX24" s="8">
        <f t="shared" si="70"/>
        <v>0</v>
      </c>
      <c r="HY24" s="8">
        <f t="shared" si="71"/>
        <v>0</v>
      </c>
      <c r="HZ24" s="8">
        <f t="shared" si="72"/>
        <v>0</v>
      </c>
      <c r="IA24" s="8">
        <f t="shared" si="73"/>
        <v>0</v>
      </c>
      <c r="IB24" s="8">
        <f t="shared" si="74"/>
        <v>0</v>
      </c>
      <c r="IC24" s="8">
        <f t="shared" si="75"/>
        <v>0</v>
      </c>
      <c r="ID24" s="8">
        <f t="shared" si="76"/>
        <v>0</v>
      </c>
      <c r="IE24" s="8">
        <f t="shared" si="77"/>
        <v>0</v>
      </c>
      <c r="IF24" s="8">
        <f t="shared" si="78"/>
        <v>0</v>
      </c>
      <c r="IG24" s="8">
        <f t="shared" si="79"/>
        <v>0</v>
      </c>
      <c r="IH24" s="8">
        <f t="shared" si="80"/>
        <v>0</v>
      </c>
      <c r="II24" s="8">
        <f t="shared" si="81"/>
        <v>0</v>
      </c>
      <c r="IJ24" s="10">
        <f t="shared" si="146"/>
        <v>0</v>
      </c>
      <c r="IK24" s="10">
        <f t="shared" si="147"/>
        <v>0</v>
      </c>
      <c r="IL24" s="10">
        <f t="shared" si="148"/>
        <v>0</v>
      </c>
      <c r="IM24" s="10">
        <f t="shared" si="149"/>
        <v>0</v>
      </c>
      <c r="IN24" s="10">
        <f t="shared" si="150"/>
        <v>0</v>
      </c>
      <c r="IO24" s="10">
        <f t="shared" si="151"/>
        <v>0</v>
      </c>
      <c r="IP24" s="10">
        <f t="shared" si="152"/>
        <v>0</v>
      </c>
      <c r="IQ24" s="10">
        <f t="shared" si="153"/>
        <v>0</v>
      </c>
      <c r="IR24" s="10">
        <f t="shared" si="154"/>
        <v>0</v>
      </c>
      <c r="IS24" s="10">
        <f t="shared" si="155"/>
        <v>0</v>
      </c>
      <c r="IT24" s="10">
        <f t="shared" si="156"/>
        <v>0</v>
      </c>
      <c r="IU24" s="10">
        <f t="shared" si="157"/>
        <v>0</v>
      </c>
      <c r="IV24" s="11">
        <f t="shared" si="83"/>
        <v>0</v>
      </c>
    </row>
    <row r="25" spans="1:256" ht="17.100000000000001" customHeight="1" x14ac:dyDescent="0.25">
      <c r="A25" s="427"/>
      <c r="B25" s="206">
        <v>11</v>
      </c>
      <c r="C25" s="16"/>
      <c r="D25" s="232"/>
      <c r="E25" s="232"/>
      <c r="F25" s="232"/>
      <c r="G25" s="232"/>
      <c r="H25" s="232"/>
      <c r="I25" s="232"/>
      <c r="J25" s="232"/>
      <c r="K25" s="232"/>
      <c r="L25" s="150"/>
      <c r="M25" s="151"/>
      <c r="N25" s="151"/>
      <c r="O25" s="151"/>
      <c r="P25" s="151"/>
      <c r="Q25" s="151"/>
      <c r="R25" s="151"/>
      <c r="S25" s="151"/>
      <c r="T25" s="151"/>
      <c r="U25" s="151"/>
      <c r="V25" s="152"/>
      <c r="W25" s="213" t="str">
        <f t="shared" si="84"/>
        <v/>
      </c>
      <c r="X25" s="238"/>
      <c r="Y25" s="240">
        <v>0.5</v>
      </c>
      <c r="Z25" s="121" t="str">
        <f t="shared" si="85"/>
        <v/>
      </c>
      <c r="AA25" s="122" t="str">
        <f t="shared" si="86"/>
        <v/>
      </c>
      <c r="AB25" s="101"/>
      <c r="AC25" s="101"/>
      <c r="AD25" s="101"/>
      <c r="AE25" s="101"/>
      <c r="AF25" s="101"/>
      <c r="AG25" s="101"/>
      <c r="AH25" s="101"/>
      <c r="AI25" s="101"/>
      <c r="AJ25" s="94"/>
      <c r="AK25" s="94"/>
      <c r="AL25" s="94"/>
      <c r="AM25" s="94"/>
      <c r="AN25" s="94"/>
      <c r="AO25" s="94"/>
      <c r="AP25" s="94"/>
      <c r="AQ25" s="94"/>
      <c r="AR25" s="94"/>
      <c r="AS25" s="94"/>
      <c r="AT25" s="98"/>
      <c r="AU25" s="43"/>
      <c r="AV25" s="43"/>
      <c r="AW25" s="44">
        <f t="shared" si="87"/>
        <v>0</v>
      </c>
      <c r="AX25" s="43">
        <f t="shared" si="88"/>
        <v>0</v>
      </c>
      <c r="AY25" s="44">
        <f t="shared" si="89"/>
        <v>0</v>
      </c>
      <c r="AZ25" s="44">
        <f t="shared" si="90"/>
        <v>0</v>
      </c>
      <c r="BA25" s="44">
        <f t="shared" si="91"/>
        <v>0</v>
      </c>
      <c r="BB25" s="43"/>
      <c r="BC25" s="43"/>
      <c r="BD25" s="43"/>
      <c r="BE25" s="25" t="b">
        <v>0</v>
      </c>
      <c r="BF25" s="25" t="b">
        <v>0</v>
      </c>
      <c r="BG25" s="25" t="b">
        <v>0</v>
      </c>
      <c r="BH25" s="25" t="b">
        <v>0</v>
      </c>
      <c r="BI25" s="25" t="b">
        <v>0</v>
      </c>
      <c r="BJ25" s="25" t="b">
        <v>0</v>
      </c>
      <c r="BK25" s="25" t="b">
        <v>0</v>
      </c>
      <c r="BL25" s="25" t="b">
        <v>0</v>
      </c>
      <c r="BN25" s="22">
        <f t="shared" si="16"/>
        <v>0</v>
      </c>
      <c r="BO25" s="22">
        <f t="shared" si="17"/>
        <v>0</v>
      </c>
      <c r="BP25" s="22">
        <f t="shared" si="17"/>
        <v>0</v>
      </c>
      <c r="BQ25" s="22">
        <f t="shared" si="17"/>
        <v>0</v>
      </c>
      <c r="BR25" s="22">
        <f t="shared" si="17"/>
        <v>0</v>
      </c>
      <c r="BS25" s="22">
        <f t="shared" si="17"/>
        <v>0</v>
      </c>
      <c r="BT25" s="22">
        <f t="shared" si="17"/>
        <v>0</v>
      </c>
      <c r="BU25" s="22">
        <f t="shared" si="17"/>
        <v>0</v>
      </c>
      <c r="BW25" s="22">
        <f t="shared" si="92"/>
        <v>0</v>
      </c>
      <c r="BX25" s="22">
        <f t="shared" si="93"/>
        <v>0</v>
      </c>
      <c r="BZ25" s="22">
        <f t="shared" si="94"/>
        <v>0</v>
      </c>
      <c r="CA25" s="22" t="b">
        <f t="shared" si="95"/>
        <v>1</v>
      </c>
      <c r="CB25" s="22">
        <f t="shared" si="96"/>
        <v>1</v>
      </c>
      <c r="CC25" s="32">
        <f t="shared" si="97"/>
        <v>0</v>
      </c>
      <c r="CD25" s="22">
        <f t="shared" si="158"/>
        <v>0</v>
      </c>
      <c r="CE25" s="22">
        <f t="shared" si="159"/>
        <v>0</v>
      </c>
      <c r="CF25" s="22">
        <f t="shared" si="158"/>
        <v>0</v>
      </c>
      <c r="CG25" s="22">
        <f t="shared" si="173"/>
        <v>0</v>
      </c>
      <c r="CH25" s="22" t="str">
        <f t="shared" si="18"/>
        <v/>
      </c>
      <c r="CI25" s="22" t="str">
        <f t="shared" si="160"/>
        <v/>
      </c>
      <c r="CJ25" s="22" t="str">
        <f t="shared" si="98"/>
        <v/>
      </c>
      <c r="CK25" s="22" t="str">
        <f t="shared" si="99"/>
        <v/>
      </c>
      <c r="CL25" s="22" t="str">
        <f t="shared" si="100"/>
        <v/>
      </c>
      <c r="CN25" s="22">
        <f>IF(CM65=2,C25,0)</f>
        <v>0</v>
      </c>
      <c r="CO25" s="22">
        <f t="shared" si="101"/>
        <v>0</v>
      </c>
      <c r="CP25" s="22">
        <f t="shared" si="102"/>
        <v>0</v>
      </c>
      <c r="CS25" s="22">
        <f>O5-B25</f>
        <v>-3</v>
      </c>
      <c r="CT25" s="22">
        <f t="shared" si="103"/>
        <v>0</v>
      </c>
      <c r="CU25" s="22" t="str">
        <f t="shared" si="161"/>
        <v>3</v>
      </c>
      <c r="CV25" s="22" t="str">
        <f t="shared" si="104"/>
        <v/>
      </c>
      <c r="CW25" s="22">
        <f t="shared" si="105"/>
        <v>0</v>
      </c>
      <c r="CX25" s="22">
        <f t="shared" si="106"/>
        <v>0</v>
      </c>
      <c r="CY25" s="22">
        <f t="shared" si="107"/>
        <v>0</v>
      </c>
      <c r="CZ25" s="22">
        <f t="shared" si="108"/>
        <v>0</v>
      </c>
      <c r="DA25" s="22" t="str">
        <f>IF(CT25=1,(#REF!+#REF!+#REF!+#REF!+#REF!+#REF!+#REF!+#REF!)*CO25,"")</f>
        <v/>
      </c>
      <c r="DB25" s="22" t="str">
        <f>IF(CZ25&gt;0,(#REF!+#REF!+#REF!+#REF!+#REF!+#REF!+#REF!+#REF!)*CO25,"")</f>
        <v/>
      </c>
      <c r="DC25" s="22">
        <f t="shared" si="109"/>
        <v>1</v>
      </c>
      <c r="DD25" s="22">
        <f t="shared" si="110"/>
        <v>-2</v>
      </c>
      <c r="DE25" s="22" t="str">
        <f t="shared" si="111"/>
        <v/>
      </c>
      <c r="DF25" s="22" t="str">
        <f>IF(DE25=1,(#REF!+#REF!+#REF!+#REF!+#REF!+#REF!+#REF!+#REF!)*CO25,"")</f>
        <v/>
      </c>
      <c r="DI25" s="32" t="s">
        <v>30</v>
      </c>
      <c r="DJ25" s="22">
        <f>8*DN31</f>
        <v>3.2</v>
      </c>
      <c r="DK25" s="22">
        <f>ROUND(DJ25,0)</f>
        <v>3</v>
      </c>
      <c r="DL25" s="22">
        <f>IF(DK25&lt;1,1,DK25)</f>
        <v>3</v>
      </c>
      <c r="DQ25" s="21">
        <f t="shared" si="112"/>
        <v>0</v>
      </c>
      <c r="DR25" s="21">
        <f t="shared" si="113"/>
        <v>0</v>
      </c>
      <c r="DS25" s="47">
        <f t="shared" si="114"/>
        <v>0</v>
      </c>
      <c r="DT25" s="21">
        <f t="shared" si="115"/>
        <v>0</v>
      </c>
      <c r="DU25" s="47">
        <f t="shared" si="116"/>
        <v>0</v>
      </c>
      <c r="DV25" s="21">
        <f t="shared" si="117"/>
        <v>0</v>
      </c>
      <c r="DW25" s="47">
        <f t="shared" si="118"/>
        <v>0</v>
      </c>
      <c r="DX25" s="21">
        <f t="shared" si="119"/>
        <v>0</v>
      </c>
      <c r="DY25" s="21">
        <f t="shared" si="120"/>
        <v>0</v>
      </c>
      <c r="DZ25" s="21">
        <f t="shared" si="121"/>
        <v>0</v>
      </c>
      <c r="EA25" s="21">
        <f t="shared" si="122"/>
        <v>0</v>
      </c>
      <c r="EB25" s="21">
        <f t="shared" si="123"/>
        <v>0</v>
      </c>
      <c r="EC25" s="47">
        <f t="shared" si="124"/>
        <v>0</v>
      </c>
      <c r="ED25" s="21">
        <f t="shared" si="125"/>
        <v>0</v>
      </c>
      <c r="EE25" s="47">
        <f t="shared" si="126"/>
        <v>0</v>
      </c>
      <c r="EF25" s="21">
        <f t="shared" si="127"/>
        <v>0</v>
      </c>
      <c r="EG25" s="47">
        <f t="shared" si="128"/>
        <v>0</v>
      </c>
      <c r="EH25" s="21">
        <f t="shared" si="128"/>
        <v>0</v>
      </c>
      <c r="EI25" s="21">
        <f t="shared" si="129"/>
        <v>0</v>
      </c>
      <c r="EJ25" s="21">
        <f t="shared" si="19"/>
        <v>0</v>
      </c>
      <c r="EK25" s="21" t="str">
        <f t="shared" si="20"/>
        <v/>
      </c>
      <c r="EL25" s="21">
        <f t="shared" si="162"/>
        <v>6.3886735523321256</v>
      </c>
      <c r="EM25" s="21">
        <f t="shared" si="130"/>
        <v>0</v>
      </c>
      <c r="EP25" s="48">
        <f t="shared" si="163"/>
        <v>6</v>
      </c>
      <c r="EQ25" s="47">
        <f t="shared" si="164"/>
        <v>1.2566370614359172</v>
      </c>
      <c r="ER25" s="47">
        <f t="shared" si="165"/>
        <v>1</v>
      </c>
      <c r="ES25" s="47">
        <f t="shared" si="131"/>
        <v>0</v>
      </c>
      <c r="ET25" s="47">
        <f t="shared" si="132"/>
        <v>0</v>
      </c>
      <c r="EU25" s="48">
        <f t="shared" si="133"/>
        <v>0</v>
      </c>
      <c r="EV25" s="48">
        <f t="shared" si="166"/>
        <v>0.4</v>
      </c>
      <c r="EW25" s="30">
        <f t="shared" si="21"/>
        <v>0</v>
      </c>
      <c r="EX25" s="47">
        <f t="shared" si="22"/>
        <v>0</v>
      </c>
      <c r="EY25" s="49">
        <f t="shared" si="23"/>
        <v>0</v>
      </c>
      <c r="EZ25" s="48">
        <f t="shared" si="24"/>
        <v>0</v>
      </c>
      <c r="FA25" s="49">
        <f t="shared" si="25"/>
        <v>0</v>
      </c>
      <c r="FB25" s="48">
        <f t="shared" si="26"/>
        <v>0</v>
      </c>
      <c r="FC25" s="49">
        <f t="shared" si="27"/>
        <v>0</v>
      </c>
      <c r="FD25" s="48">
        <f t="shared" si="28"/>
        <v>0</v>
      </c>
      <c r="FE25" s="49">
        <f t="shared" si="29"/>
        <v>0</v>
      </c>
      <c r="FF25" s="48">
        <f t="shared" si="30"/>
        <v>0</v>
      </c>
      <c r="FG25" s="49">
        <f t="shared" si="31"/>
        <v>0</v>
      </c>
      <c r="FH25" s="48">
        <f t="shared" si="32"/>
        <v>0</v>
      </c>
      <c r="FI25" s="49">
        <f t="shared" si="33"/>
        <v>0</v>
      </c>
      <c r="FJ25" s="48">
        <f t="shared" si="34"/>
        <v>0</v>
      </c>
      <c r="FK25" s="49">
        <f t="shared" si="35"/>
        <v>0</v>
      </c>
      <c r="FL25" s="48">
        <f t="shared" si="36"/>
        <v>0</v>
      </c>
      <c r="FM25" s="49">
        <f t="shared" si="37"/>
        <v>0</v>
      </c>
      <c r="FN25" s="48">
        <f t="shared" si="38"/>
        <v>0</v>
      </c>
      <c r="FO25" s="49">
        <f t="shared" si="39"/>
        <v>0</v>
      </c>
      <c r="FP25" s="48">
        <f t="shared" si="40"/>
        <v>0</v>
      </c>
      <c r="FQ25" s="49">
        <f t="shared" si="41"/>
        <v>0</v>
      </c>
      <c r="FR25" s="48">
        <f t="shared" si="42"/>
        <v>0</v>
      </c>
      <c r="FS25" s="49">
        <f t="shared" si="43"/>
        <v>0</v>
      </c>
      <c r="FT25" s="48">
        <f t="shared" si="44"/>
        <v>0</v>
      </c>
      <c r="FU25" s="21">
        <f t="shared" si="167"/>
        <v>3</v>
      </c>
      <c r="FV25" s="21">
        <f t="shared" si="45"/>
        <v>0</v>
      </c>
      <c r="FW25" s="21">
        <f t="shared" si="134"/>
        <v>0</v>
      </c>
      <c r="FX25" s="22">
        <f t="shared" si="46"/>
        <v>0</v>
      </c>
      <c r="FY25" s="22">
        <f t="shared" si="47"/>
        <v>0</v>
      </c>
      <c r="FZ25" s="21">
        <f t="shared" si="48"/>
        <v>0</v>
      </c>
      <c r="GA25" s="21">
        <f t="shared" si="49"/>
        <v>0</v>
      </c>
      <c r="GB25" s="21">
        <f t="shared" si="50"/>
        <v>0</v>
      </c>
      <c r="GC25" s="21">
        <f t="shared" si="51"/>
        <v>0</v>
      </c>
      <c r="GD25" s="21">
        <f t="shared" si="52"/>
        <v>0</v>
      </c>
      <c r="GE25" s="21">
        <f t="shared" si="53"/>
        <v>0</v>
      </c>
      <c r="GF25" s="21">
        <f t="shared" si="54"/>
        <v>0</v>
      </c>
      <c r="GG25" s="21">
        <f t="shared" si="55"/>
        <v>0</v>
      </c>
      <c r="GH25" s="21">
        <f t="shared" si="56"/>
        <v>0</v>
      </c>
      <c r="GI25" s="21">
        <f t="shared" si="57"/>
        <v>0</v>
      </c>
      <c r="GJ25" s="31">
        <f t="shared" si="58"/>
        <v>0</v>
      </c>
      <c r="GK25" s="21">
        <f t="shared" si="59"/>
        <v>0</v>
      </c>
      <c r="GL25" s="21">
        <f t="shared" si="60"/>
        <v>0</v>
      </c>
      <c r="GM25" s="21">
        <f t="shared" si="61"/>
        <v>0</v>
      </c>
      <c r="GN25" s="21">
        <f t="shared" si="135"/>
        <v>0</v>
      </c>
      <c r="GO25" s="21">
        <f t="shared" si="136"/>
        <v>0</v>
      </c>
      <c r="GP25" s="21">
        <f t="shared" si="137"/>
        <v>0</v>
      </c>
      <c r="GQ25" s="31">
        <f t="shared" si="62"/>
        <v>0</v>
      </c>
      <c r="GR25" s="48">
        <f t="shared" si="168"/>
        <v>8</v>
      </c>
      <c r="GS25" s="48">
        <f t="shared" si="63"/>
        <v>-3</v>
      </c>
      <c r="GT25" s="21">
        <f t="shared" si="64"/>
        <v>0</v>
      </c>
      <c r="GU25" s="31">
        <f t="shared" si="138"/>
        <v>0</v>
      </c>
      <c r="GV25" s="31">
        <f t="shared" si="139"/>
        <v>0</v>
      </c>
      <c r="GW25" s="40">
        <f t="shared" si="169"/>
        <v>0</v>
      </c>
      <c r="GX25" s="21">
        <f t="shared" si="140"/>
        <v>1</v>
      </c>
      <c r="GY25" s="21" t="str">
        <f t="shared" si="141"/>
        <v/>
      </c>
      <c r="GZ25" s="21" t="str">
        <f t="shared" si="65"/>
        <v/>
      </c>
      <c r="HA25" s="21" t="str">
        <f t="shared" si="66"/>
        <v/>
      </c>
      <c r="HB25" s="21">
        <f t="shared" si="67"/>
        <v>0</v>
      </c>
      <c r="HC25" s="21">
        <f t="shared" si="170"/>
        <v>123</v>
      </c>
      <c r="HD25" s="21">
        <f t="shared" si="142"/>
        <v>0</v>
      </c>
      <c r="HE25" s="21">
        <f t="shared" si="171"/>
        <v>0</v>
      </c>
      <c r="HF25" s="21">
        <f t="shared" si="172"/>
        <v>0</v>
      </c>
      <c r="HG25" s="49">
        <f t="shared" si="143"/>
        <v>-3</v>
      </c>
      <c r="HH25" s="49">
        <f t="shared" si="144"/>
        <v>80</v>
      </c>
      <c r="HI25" s="49"/>
      <c r="HJ25" s="21">
        <f t="shared" si="145"/>
        <v>0.5</v>
      </c>
      <c r="HK25" s="21">
        <f t="shared" si="68"/>
        <v>119.11726279229272</v>
      </c>
      <c r="HL25" s="21">
        <f t="shared" si="68"/>
        <v>31.699604776332542</v>
      </c>
      <c r="HM25" s="21">
        <f t="shared" si="68"/>
        <v>15.23458936452888</v>
      </c>
      <c r="HN25" s="21">
        <f t="shared" si="68"/>
        <v>9.1229651450815883</v>
      </c>
      <c r="HO25" s="21">
        <f t="shared" si="68"/>
        <v>6.1341021783603766</v>
      </c>
      <c r="HP25" s="21">
        <f t="shared" si="68"/>
        <v>4.4319044492516984</v>
      </c>
      <c r="HQ25" s="21">
        <f t="shared" si="68"/>
        <v>3.3634159873425307</v>
      </c>
      <c r="HR25" s="21">
        <f t="shared" si="68"/>
        <v>2.6456740803379453</v>
      </c>
      <c r="HS25" s="21">
        <f t="shared" si="68"/>
        <v>2.1387930908558044</v>
      </c>
      <c r="HT25" s="21">
        <f t="shared" si="68"/>
        <v>1.7667573245884549</v>
      </c>
      <c r="HU25" s="21">
        <f t="shared" si="68"/>
        <v>1.4851977795851876</v>
      </c>
      <c r="HV25" s="21">
        <f t="shared" si="68"/>
        <v>1.2667243961104921</v>
      </c>
      <c r="HW25" s="8">
        <f t="shared" si="69"/>
        <v>0</v>
      </c>
      <c r="HX25" s="8">
        <f t="shared" si="70"/>
        <v>0</v>
      </c>
      <c r="HY25" s="8">
        <f t="shared" si="71"/>
        <v>0</v>
      </c>
      <c r="HZ25" s="8">
        <f t="shared" si="72"/>
        <v>0</v>
      </c>
      <c r="IA25" s="8">
        <f t="shared" si="73"/>
        <v>0</v>
      </c>
      <c r="IB25" s="8">
        <f t="shared" si="74"/>
        <v>0</v>
      </c>
      <c r="IC25" s="8">
        <f t="shared" si="75"/>
        <v>0</v>
      </c>
      <c r="ID25" s="8">
        <f t="shared" si="76"/>
        <v>0</v>
      </c>
      <c r="IE25" s="8">
        <f t="shared" si="77"/>
        <v>0</v>
      </c>
      <c r="IF25" s="8">
        <f t="shared" si="78"/>
        <v>0</v>
      </c>
      <c r="IG25" s="8">
        <f t="shared" si="79"/>
        <v>0</v>
      </c>
      <c r="IH25" s="8">
        <f t="shared" si="80"/>
        <v>0</v>
      </c>
      <c r="II25" s="8">
        <f t="shared" si="81"/>
        <v>0</v>
      </c>
      <c r="IJ25" s="10">
        <f t="shared" si="146"/>
        <v>0</v>
      </c>
      <c r="IK25" s="10">
        <f t="shared" si="147"/>
        <v>0</v>
      </c>
      <c r="IL25" s="10">
        <f t="shared" si="148"/>
        <v>0</v>
      </c>
      <c r="IM25" s="10">
        <f t="shared" si="149"/>
        <v>0</v>
      </c>
      <c r="IN25" s="10">
        <f t="shared" si="150"/>
        <v>0</v>
      </c>
      <c r="IO25" s="10">
        <f t="shared" si="151"/>
        <v>0</v>
      </c>
      <c r="IP25" s="10">
        <f t="shared" si="152"/>
        <v>0</v>
      </c>
      <c r="IQ25" s="10">
        <f t="shared" si="153"/>
        <v>0</v>
      </c>
      <c r="IR25" s="10">
        <f t="shared" si="154"/>
        <v>0</v>
      </c>
      <c r="IS25" s="10">
        <f t="shared" si="155"/>
        <v>0</v>
      </c>
      <c r="IT25" s="10">
        <f t="shared" si="156"/>
        <v>0</v>
      </c>
      <c r="IU25" s="10">
        <f t="shared" si="157"/>
        <v>0</v>
      </c>
      <c r="IV25" s="11">
        <f t="shared" si="83"/>
        <v>0</v>
      </c>
    </row>
    <row r="26" spans="1:256" ht="17.100000000000001" customHeight="1" x14ac:dyDescent="0.25">
      <c r="A26" s="427"/>
      <c r="B26" s="206">
        <v>12</v>
      </c>
      <c r="C26" s="16"/>
      <c r="D26" s="232"/>
      <c r="E26" s="232"/>
      <c r="F26" s="232"/>
      <c r="G26" s="232"/>
      <c r="H26" s="232"/>
      <c r="I26" s="232"/>
      <c r="J26" s="232"/>
      <c r="K26" s="232"/>
      <c r="L26" s="150"/>
      <c r="M26" s="151"/>
      <c r="N26" s="151"/>
      <c r="O26" s="151"/>
      <c r="P26" s="151"/>
      <c r="Q26" s="151"/>
      <c r="R26" s="151"/>
      <c r="S26" s="151"/>
      <c r="T26" s="151"/>
      <c r="U26" s="151"/>
      <c r="V26" s="152"/>
      <c r="W26" s="213" t="str">
        <f t="shared" si="84"/>
        <v/>
      </c>
      <c r="X26" s="238"/>
      <c r="Y26" s="240">
        <v>0.5</v>
      </c>
      <c r="Z26" s="121" t="str">
        <f t="shared" si="85"/>
        <v/>
      </c>
      <c r="AA26" s="122" t="str">
        <f t="shared" si="86"/>
        <v/>
      </c>
      <c r="AB26" s="101"/>
      <c r="AC26" s="101"/>
      <c r="AD26" s="101"/>
      <c r="AE26" s="101"/>
      <c r="AF26" s="101"/>
      <c r="AG26" s="101"/>
      <c r="AH26" s="101"/>
      <c r="AI26" s="101"/>
      <c r="AJ26" s="102"/>
      <c r="AK26" s="102"/>
      <c r="AL26" s="102"/>
      <c r="AM26" s="102"/>
      <c r="AN26" s="102"/>
      <c r="AO26" s="102"/>
      <c r="AP26" s="102"/>
      <c r="AQ26" s="102"/>
      <c r="AR26" s="102"/>
      <c r="AS26" s="102"/>
      <c r="AT26" s="103"/>
      <c r="AU26" s="50"/>
      <c r="AV26" s="50"/>
      <c r="AW26" s="44">
        <f t="shared" si="87"/>
        <v>0</v>
      </c>
      <c r="AX26" s="43">
        <f t="shared" si="88"/>
        <v>0</v>
      </c>
      <c r="AY26" s="44">
        <f t="shared" si="89"/>
        <v>0</v>
      </c>
      <c r="AZ26" s="44">
        <f t="shared" si="90"/>
        <v>0</v>
      </c>
      <c r="BA26" s="44">
        <f t="shared" si="91"/>
        <v>0</v>
      </c>
      <c r="BB26" s="50"/>
      <c r="BC26" s="50"/>
      <c r="BD26" s="50"/>
      <c r="BE26" s="25" t="b">
        <v>0</v>
      </c>
      <c r="BF26" s="25" t="b">
        <v>0</v>
      </c>
      <c r="BG26" s="25" t="b">
        <v>0</v>
      </c>
      <c r="BH26" s="25" t="b">
        <v>0</v>
      </c>
      <c r="BI26" s="25" t="b">
        <v>0</v>
      </c>
      <c r="BJ26" s="25" t="b">
        <v>0</v>
      </c>
      <c r="BK26" s="25" t="b">
        <v>0</v>
      </c>
      <c r="BL26" s="25" t="b">
        <v>0</v>
      </c>
      <c r="BN26" s="22">
        <f t="shared" si="16"/>
        <v>0</v>
      </c>
      <c r="BO26" s="22">
        <f t="shared" si="17"/>
        <v>0</v>
      </c>
      <c r="BP26" s="22">
        <f t="shared" si="17"/>
        <v>0</v>
      </c>
      <c r="BQ26" s="22">
        <f t="shared" si="17"/>
        <v>0</v>
      </c>
      <c r="BR26" s="22">
        <f t="shared" si="17"/>
        <v>0</v>
      </c>
      <c r="BS26" s="22">
        <f t="shared" si="17"/>
        <v>0</v>
      </c>
      <c r="BT26" s="22">
        <f t="shared" si="17"/>
        <v>0</v>
      </c>
      <c r="BU26" s="22">
        <f t="shared" si="17"/>
        <v>0</v>
      </c>
      <c r="BW26" s="22">
        <f t="shared" si="92"/>
        <v>0</v>
      </c>
      <c r="BX26" s="22">
        <f t="shared" si="93"/>
        <v>0</v>
      </c>
      <c r="BZ26" s="22">
        <f t="shared" si="94"/>
        <v>0</v>
      </c>
      <c r="CA26" s="22" t="b">
        <f t="shared" si="95"/>
        <v>1</v>
      </c>
      <c r="CB26" s="22">
        <f t="shared" si="96"/>
        <v>1</v>
      </c>
      <c r="CC26" s="32">
        <f t="shared" si="97"/>
        <v>0</v>
      </c>
      <c r="CD26" s="22">
        <f t="shared" si="158"/>
        <v>0</v>
      </c>
      <c r="CE26" s="22">
        <f t="shared" si="159"/>
        <v>0</v>
      </c>
      <c r="CF26" s="22">
        <f t="shared" si="158"/>
        <v>0</v>
      </c>
      <c r="CG26" s="22">
        <f t="shared" si="173"/>
        <v>0</v>
      </c>
      <c r="CH26" s="22" t="str">
        <f t="shared" si="18"/>
        <v/>
      </c>
      <c r="CI26" s="22" t="str">
        <f t="shared" si="160"/>
        <v/>
      </c>
      <c r="CJ26" s="22" t="str">
        <f t="shared" si="98"/>
        <v/>
      </c>
      <c r="CK26" s="22" t="str">
        <f t="shared" si="99"/>
        <v/>
      </c>
      <c r="CL26" s="22" t="str">
        <f t="shared" si="100"/>
        <v/>
      </c>
      <c r="CN26" s="22">
        <f>IF(CM65=2,C26,0)</f>
        <v>0</v>
      </c>
      <c r="CO26" s="22">
        <f t="shared" si="101"/>
        <v>0</v>
      </c>
      <c r="CP26" s="22">
        <f t="shared" si="102"/>
        <v>0</v>
      </c>
      <c r="CS26" s="22">
        <f>O5-B26</f>
        <v>-4</v>
      </c>
      <c r="CT26" s="22">
        <f t="shared" si="103"/>
        <v>0</v>
      </c>
      <c r="CU26" s="22" t="str">
        <f t="shared" si="161"/>
        <v>3</v>
      </c>
      <c r="CV26" s="22" t="str">
        <f t="shared" si="104"/>
        <v/>
      </c>
      <c r="CW26" s="22">
        <f t="shared" si="105"/>
        <v>0</v>
      </c>
      <c r="CX26" s="22">
        <f t="shared" si="106"/>
        <v>0</v>
      </c>
      <c r="CY26" s="22">
        <f t="shared" si="107"/>
        <v>0</v>
      </c>
      <c r="CZ26" s="22">
        <f t="shared" si="108"/>
        <v>0</v>
      </c>
      <c r="DA26" s="22" t="str">
        <f>IF(CT26=1,(#REF!+#REF!+#REF!+#REF!+#REF!+#REF!+#REF!+#REF!)*CO26,"")</f>
        <v/>
      </c>
      <c r="DB26" s="22" t="str">
        <f>IF(CZ26&gt;0,(#REF!+#REF!+#REF!+#REF!+#REF!+#REF!+#REF!+#REF!)*CO26,"")</f>
        <v/>
      </c>
      <c r="DC26" s="22">
        <f t="shared" si="109"/>
        <v>1</v>
      </c>
      <c r="DD26" s="22">
        <f t="shared" si="110"/>
        <v>-3</v>
      </c>
      <c r="DE26" s="22" t="str">
        <f>IF(DD26&gt;0,1,"")</f>
        <v/>
      </c>
      <c r="DF26" s="22" t="str">
        <f>IF(DE26=1,(#REF!+#REF!+#REF!+#REF!+#REF!+#REF!+#REF!+#REF!)*CO26,"")</f>
        <v/>
      </c>
      <c r="DI26" s="32" t="s">
        <v>31</v>
      </c>
      <c r="DJ26" s="22">
        <f>3.5*DN31</f>
        <v>1.4000000000000001</v>
      </c>
      <c r="DK26" s="22">
        <f>ROUND(DJ26,0)</f>
        <v>1</v>
      </c>
      <c r="DL26" s="22">
        <f>IF(DK26&lt;1,1,DK26)</f>
        <v>1</v>
      </c>
      <c r="DQ26" s="21">
        <f t="shared" si="112"/>
        <v>0</v>
      </c>
      <c r="DR26" s="21">
        <f t="shared" si="113"/>
        <v>0</v>
      </c>
      <c r="DS26" s="47">
        <f t="shared" si="114"/>
        <v>0</v>
      </c>
      <c r="DT26" s="21">
        <f t="shared" si="115"/>
        <v>0</v>
      </c>
      <c r="DU26" s="47">
        <f t="shared" si="116"/>
        <v>0</v>
      </c>
      <c r="DV26" s="21">
        <f t="shared" si="117"/>
        <v>0</v>
      </c>
      <c r="DW26" s="47">
        <f t="shared" si="118"/>
        <v>0</v>
      </c>
      <c r="DX26" s="21">
        <f t="shared" si="119"/>
        <v>0</v>
      </c>
      <c r="DY26" s="21">
        <f t="shared" si="120"/>
        <v>0</v>
      </c>
      <c r="DZ26" s="21">
        <f t="shared" si="121"/>
        <v>0</v>
      </c>
      <c r="EA26" s="21">
        <f t="shared" si="122"/>
        <v>0</v>
      </c>
      <c r="EB26" s="21">
        <f t="shared" si="123"/>
        <v>0</v>
      </c>
      <c r="EC26" s="47">
        <f t="shared" si="124"/>
        <v>0</v>
      </c>
      <c r="ED26" s="21">
        <f t="shared" si="125"/>
        <v>0</v>
      </c>
      <c r="EE26" s="47">
        <f t="shared" si="126"/>
        <v>0</v>
      </c>
      <c r="EF26" s="21">
        <f t="shared" si="127"/>
        <v>0</v>
      </c>
      <c r="EG26" s="47">
        <f t="shared" si="128"/>
        <v>0</v>
      </c>
      <c r="EH26" s="21">
        <f t="shared" si="128"/>
        <v>0</v>
      </c>
      <c r="EI26" s="21">
        <f t="shared" si="129"/>
        <v>0</v>
      </c>
      <c r="EJ26" s="21">
        <f t="shared" si="19"/>
        <v>0</v>
      </c>
      <c r="EK26" s="21" t="str">
        <f t="shared" si="20"/>
        <v/>
      </c>
      <c r="EL26" s="21">
        <f t="shared" si="162"/>
        <v>6.3886735523321256</v>
      </c>
      <c r="EM26" s="21">
        <f t="shared" si="130"/>
        <v>0</v>
      </c>
      <c r="EP26" s="48">
        <f t="shared" si="163"/>
        <v>6</v>
      </c>
      <c r="EQ26" s="47">
        <f>EQ25</f>
        <v>1.2566370614359172</v>
      </c>
      <c r="ER26" s="47">
        <f t="shared" si="165"/>
        <v>1</v>
      </c>
      <c r="ES26" s="47">
        <f t="shared" si="131"/>
        <v>0</v>
      </c>
      <c r="ET26" s="47">
        <f t="shared" si="132"/>
        <v>0</v>
      </c>
      <c r="EU26" s="48">
        <f t="shared" si="133"/>
        <v>0</v>
      </c>
      <c r="EV26" s="48">
        <f t="shared" si="166"/>
        <v>0.4</v>
      </c>
      <c r="EW26" s="30">
        <f t="shared" si="21"/>
        <v>0</v>
      </c>
      <c r="EX26" s="47">
        <f t="shared" si="22"/>
        <v>0</v>
      </c>
      <c r="EY26" s="49">
        <f t="shared" si="23"/>
        <v>0</v>
      </c>
      <c r="EZ26" s="48">
        <f t="shared" si="24"/>
        <v>0</v>
      </c>
      <c r="FA26" s="49">
        <f t="shared" si="25"/>
        <v>0</v>
      </c>
      <c r="FB26" s="48">
        <f t="shared" si="26"/>
        <v>0</v>
      </c>
      <c r="FC26" s="49">
        <f t="shared" si="27"/>
        <v>0</v>
      </c>
      <c r="FD26" s="48">
        <f t="shared" si="28"/>
        <v>0</v>
      </c>
      <c r="FE26" s="49">
        <f t="shared" si="29"/>
        <v>0</v>
      </c>
      <c r="FF26" s="48">
        <f t="shared" si="30"/>
        <v>0</v>
      </c>
      <c r="FG26" s="49">
        <f t="shared" si="31"/>
        <v>0</v>
      </c>
      <c r="FH26" s="48">
        <f t="shared" si="32"/>
        <v>0</v>
      </c>
      <c r="FI26" s="49">
        <f t="shared" si="33"/>
        <v>0</v>
      </c>
      <c r="FJ26" s="48">
        <f t="shared" si="34"/>
        <v>0</v>
      </c>
      <c r="FK26" s="49">
        <f t="shared" si="35"/>
        <v>0</v>
      </c>
      <c r="FL26" s="48">
        <f t="shared" si="36"/>
        <v>0</v>
      </c>
      <c r="FM26" s="49">
        <f t="shared" si="37"/>
        <v>0</v>
      </c>
      <c r="FN26" s="48">
        <f t="shared" si="38"/>
        <v>0</v>
      </c>
      <c r="FO26" s="49">
        <f t="shared" si="39"/>
        <v>0</v>
      </c>
      <c r="FP26" s="48">
        <f t="shared" si="40"/>
        <v>0</v>
      </c>
      <c r="FQ26" s="49">
        <f t="shared" si="41"/>
        <v>0</v>
      </c>
      <c r="FR26" s="48">
        <f t="shared" si="42"/>
        <v>0</v>
      </c>
      <c r="FS26" s="49">
        <f t="shared" si="43"/>
        <v>0</v>
      </c>
      <c r="FT26" s="48">
        <f t="shared" si="44"/>
        <v>0</v>
      </c>
      <c r="FU26" s="21">
        <f t="shared" si="167"/>
        <v>3</v>
      </c>
      <c r="FV26" s="21">
        <f t="shared" si="45"/>
        <v>0</v>
      </c>
      <c r="FW26" s="21">
        <f t="shared" si="134"/>
        <v>0</v>
      </c>
      <c r="FX26" s="22">
        <f t="shared" si="46"/>
        <v>0</v>
      </c>
      <c r="FY26" s="22">
        <f t="shared" si="47"/>
        <v>0</v>
      </c>
      <c r="FZ26" s="21">
        <f t="shared" si="48"/>
        <v>0</v>
      </c>
      <c r="GA26" s="21">
        <f t="shared" si="49"/>
        <v>0</v>
      </c>
      <c r="GB26" s="21">
        <f t="shared" si="50"/>
        <v>0</v>
      </c>
      <c r="GC26" s="21">
        <f t="shared" si="51"/>
        <v>0</v>
      </c>
      <c r="GD26" s="21">
        <f t="shared" si="52"/>
        <v>0</v>
      </c>
      <c r="GE26" s="21">
        <f t="shared" si="53"/>
        <v>0</v>
      </c>
      <c r="GF26" s="21">
        <f t="shared" si="54"/>
        <v>0</v>
      </c>
      <c r="GG26" s="21">
        <f t="shared" si="55"/>
        <v>0</v>
      </c>
      <c r="GH26" s="21">
        <f t="shared" si="56"/>
        <v>0</v>
      </c>
      <c r="GI26" s="21">
        <f t="shared" si="57"/>
        <v>0</v>
      </c>
      <c r="GJ26" s="31">
        <f t="shared" si="58"/>
        <v>0</v>
      </c>
      <c r="GK26" s="21">
        <f t="shared" si="59"/>
        <v>0</v>
      </c>
      <c r="GL26" s="21">
        <f t="shared" si="60"/>
        <v>0</v>
      </c>
      <c r="GM26" s="21">
        <f t="shared" si="61"/>
        <v>0</v>
      </c>
      <c r="GN26" s="21">
        <f t="shared" si="135"/>
        <v>0</v>
      </c>
      <c r="GO26" s="21">
        <f t="shared" si="136"/>
        <v>0</v>
      </c>
      <c r="GP26" s="21">
        <f t="shared" si="137"/>
        <v>0</v>
      </c>
      <c r="GQ26" s="31">
        <f t="shared" si="62"/>
        <v>0</v>
      </c>
      <c r="GR26" s="48">
        <f t="shared" si="168"/>
        <v>8</v>
      </c>
      <c r="GS26" s="48">
        <f t="shared" si="63"/>
        <v>-4</v>
      </c>
      <c r="GT26" s="21">
        <f t="shared" si="64"/>
        <v>0</v>
      </c>
      <c r="GU26" s="31">
        <f t="shared" si="138"/>
        <v>0</v>
      </c>
      <c r="GV26" s="31">
        <f t="shared" si="139"/>
        <v>0</v>
      </c>
      <c r="GW26" s="40">
        <f t="shared" si="169"/>
        <v>0</v>
      </c>
      <c r="GX26" s="21">
        <f t="shared" si="140"/>
        <v>1</v>
      </c>
      <c r="GY26" s="21" t="str">
        <f t="shared" si="141"/>
        <v/>
      </c>
      <c r="GZ26" s="21" t="str">
        <f t="shared" si="65"/>
        <v/>
      </c>
      <c r="HA26" s="21" t="str">
        <f t="shared" si="66"/>
        <v/>
      </c>
      <c r="HB26" s="21">
        <f t="shared" si="67"/>
        <v>0</v>
      </c>
      <c r="HC26" s="21">
        <f t="shared" si="170"/>
        <v>123</v>
      </c>
      <c r="HD26" s="21">
        <f t="shared" si="142"/>
        <v>0</v>
      </c>
      <c r="HE26" s="21">
        <f t="shared" si="171"/>
        <v>0</v>
      </c>
      <c r="HF26" s="21">
        <f t="shared" si="172"/>
        <v>0</v>
      </c>
      <c r="HG26" s="49">
        <f t="shared" si="143"/>
        <v>-4</v>
      </c>
      <c r="HH26" s="49">
        <f t="shared" si="144"/>
        <v>80</v>
      </c>
      <c r="HI26" s="49"/>
      <c r="HJ26" s="21">
        <f t="shared" si="145"/>
        <v>0.5</v>
      </c>
      <c r="HK26" s="21">
        <f t="shared" si="68"/>
        <v>119.11726279229272</v>
      </c>
      <c r="HL26" s="21">
        <f t="shared" si="68"/>
        <v>31.699604776332542</v>
      </c>
      <c r="HM26" s="21">
        <f t="shared" si="68"/>
        <v>15.23458936452888</v>
      </c>
      <c r="HN26" s="21">
        <f t="shared" si="68"/>
        <v>9.1229651450815883</v>
      </c>
      <c r="HO26" s="21">
        <f t="shared" si="68"/>
        <v>6.1341021783603766</v>
      </c>
      <c r="HP26" s="21">
        <f t="shared" si="68"/>
        <v>4.4319044492516984</v>
      </c>
      <c r="HQ26" s="21">
        <f t="shared" si="68"/>
        <v>3.3634159873425307</v>
      </c>
      <c r="HR26" s="21">
        <f t="shared" si="68"/>
        <v>2.6456740803379453</v>
      </c>
      <c r="HS26" s="21">
        <f t="shared" si="68"/>
        <v>2.1387930908558044</v>
      </c>
      <c r="HT26" s="21">
        <f t="shared" si="68"/>
        <v>1.7667573245884549</v>
      </c>
      <c r="HU26" s="21">
        <f t="shared" si="68"/>
        <v>1.4851977795851876</v>
      </c>
      <c r="HV26" s="21">
        <f t="shared" si="68"/>
        <v>1.2667243961104921</v>
      </c>
      <c r="HW26" s="8">
        <f t="shared" si="69"/>
        <v>0</v>
      </c>
      <c r="HX26" s="8">
        <f t="shared" si="70"/>
        <v>0</v>
      </c>
      <c r="HY26" s="8">
        <f t="shared" si="71"/>
        <v>0</v>
      </c>
      <c r="HZ26" s="8">
        <f t="shared" si="72"/>
        <v>0</v>
      </c>
      <c r="IA26" s="8">
        <f t="shared" si="73"/>
        <v>0</v>
      </c>
      <c r="IB26" s="8">
        <f t="shared" si="74"/>
        <v>0</v>
      </c>
      <c r="IC26" s="8">
        <f t="shared" si="75"/>
        <v>0</v>
      </c>
      <c r="ID26" s="8">
        <f t="shared" si="76"/>
        <v>0</v>
      </c>
      <c r="IE26" s="8">
        <f t="shared" si="77"/>
        <v>0</v>
      </c>
      <c r="IF26" s="8">
        <f t="shared" si="78"/>
        <v>0</v>
      </c>
      <c r="IG26" s="8">
        <f t="shared" si="79"/>
        <v>0</v>
      </c>
      <c r="IH26" s="8">
        <f t="shared" si="80"/>
        <v>0</v>
      </c>
      <c r="II26" s="8">
        <f t="shared" si="81"/>
        <v>0</v>
      </c>
      <c r="IJ26" s="10">
        <f t="shared" si="146"/>
        <v>0</v>
      </c>
      <c r="IK26" s="10">
        <f t="shared" si="147"/>
        <v>0</v>
      </c>
      <c r="IL26" s="10">
        <f t="shared" si="148"/>
        <v>0</v>
      </c>
      <c r="IM26" s="10">
        <f t="shared" si="149"/>
        <v>0</v>
      </c>
      <c r="IN26" s="10">
        <f t="shared" si="150"/>
        <v>0</v>
      </c>
      <c r="IO26" s="10">
        <f t="shared" si="151"/>
        <v>0</v>
      </c>
      <c r="IP26" s="10">
        <f t="shared" si="152"/>
        <v>0</v>
      </c>
      <c r="IQ26" s="10">
        <f t="shared" si="153"/>
        <v>0</v>
      </c>
      <c r="IR26" s="10">
        <f t="shared" si="154"/>
        <v>0</v>
      </c>
      <c r="IS26" s="10">
        <f t="shared" si="155"/>
        <v>0</v>
      </c>
      <c r="IT26" s="10">
        <f t="shared" si="156"/>
        <v>0</v>
      </c>
      <c r="IU26" s="10">
        <f t="shared" si="157"/>
        <v>0</v>
      </c>
      <c r="IV26" s="11">
        <f t="shared" si="83"/>
        <v>0</v>
      </c>
    </row>
    <row r="27" spans="1:256" ht="17.100000000000001" customHeight="1" x14ac:dyDescent="0.25">
      <c r="A27" s="427"/>
      <c r="B27" s="206">
        <v>13</v>
      </c>
      <c r="C27" s="16"/>
      <c r="D27" s="232"/>
      <c r="E27" s="232"/>
      <c r="F27" s="232"/>
      <c r="G27" s="232"/>
      <c r="H27" s="232"/>
      <c r="I27" s="232"/>
      <c r="J27" s="232"/>
      <c r="K27" s="232"/>
      <c r="L27" s="150"/>
      <c r="M27" s="153"/>
      <c r="N27" s="154"/>
      <c r="O27" s="153"/>
      <c r="P27" s="154"/>
      <c r="Q27" s="153"/>
      <c r="R27" s="154"/>
      <c r="S27" s="153"/>
      <c r="T27" s="154"/>
      <c r="U27" s="153"/>
      <c r="V27" s="155"/>
      <c r="W27" s="213" t="str">
        <f t="shared" si="84"/>
        <v/>
      </c>
      <c r="X27" s="238"/>
      <c r="Y27" s="240">
        <v>0.5</v>
      </c>
      <c r="Z27" s="121" t="str">
        <f t="shared" si="85"/>
        <v/>
      </c>
      <c r="AA27" s="122" t="str">
        <f t="shared" si="86"/>
        <v/>
      </c>
      <c r="AB27" s="94"/>
      <c r="AC27" s="94"/>
      <c r="AD27" s="94"/>
      <c r="AE27" s="94"/>
      <c r="AF27" s="94"/>
      <c r="AG27" s="94"/>
      <c r="AH27" s="94"/>
      <c r="AI27" s="94"/>
      <c r="AJ27" s="94"/>
      <c r="AK27" s="94"/>
      <c r="AL27" s="94"/>
      <c r="AM27" s="94"/>
      <c r="AN27" s="94"/>
      <c r="AO27" s="94"/>
      <c r="AP27" s="94"/>
      <c r="AQ27" s="94"/>
      <c r="AR27" s="94"/>
      <c r="AS27" s="94"/>
      <c r="AT27" s="98"/>
      <c r="AU27" s="43"/>
      <c r="AV27" s="43"/>
      <c r="AW27" s="44">
        <f t="shared" si="87"/>
        <v>0</v>
      </c>
      <c r="AX27" s="43">
        <f t="shared" si="88"/>
        <v>0</v>
      </c>
      <c r="AY27" s="44">
        <f t="shared" si="89"/>
        <v>0</v>
      </c>
      <c r="AZ27" s="44">
        <f t="shared" si="90"/>
        <v>0</v>
      </c>
      <c r="BA27" s="44">
        <f t="shared" si="91"/>
        <v>0</v>
      </c>
      <c r="BB27" s="43"/>
      <c r="BC27" s="43"/>
      <c r="BD27" s="43"/>
      <c r="BE27" s="25" t="b">
        <v>0</v>
      </c>
      <c r="BF27" s="25" t="b">
        <v>0</v>
      </c>
      <c r="BG27" s="25" t="b">
        <v>0</v>
      </c>
      <c r="BH27" s="25" t="b">
        <v>0</v>
      </c>
      <c r="BI27" s="25" t="b">
        <v>0</v>
      </c>
      <c r="BJ27" s="25" t="b">
        <v>0</v>
      </c>
      <c r="BK27" s="25" t="b">
        <v>0</v>
      </c>
      <c r="BL27" s="25" t="b">
        <v>0</v>
      </c>
      <c r="BN27" s="22">
        <f t="shared" si="16"/>
        <v>0</v>
      </c>
      <c r="BO27" s="22">
        <f t="shared" si="17"/>
        <v>0</v>
      </c>
      <c r="BP27" s="22">
        <f t="shared" si="17"/>
        <v>0</v>
      </c>
      <c r="BQ27" s="22">
        <f t="shared" si="17"/>
        <v>0</v>
      </c>
      <c r="BR27" s="22">
        <f t="shared" si="17"/>
        <v>0</v>
      </c>
      <c r="BS27" s="22">
        <f t="shared" si="17"/>
        <v>0</v>
      </c>
      <c r="BT27" s="22">
        <f t="shared" si="17"/>
        <v>0</v>
      </c>
      <c r="BU27" s="22">
        <f t="shared" si="17"/>
        <v>0</v>
      </c>
      <c r="BW27" s="22">
        <f t="shared" si="92"/>
        <v>0</v>
      </c>
      <c r="BX27" s="22">
        <f t="shared" si="93"/>
        <v>0</v>
      </c>
      <c r="BZ27" s="22">
        <f t="shared" si="94"/>
        <v>0</v>
      </c>
      <c r="CA27" s="22" t="b">
        <f t="shared" si="95"/>
        <v>1</v>
      </c>
      <c r="CB27" s="22">
        <f t="shared" si="96"/>
        <v>1</v>
      </c>
      <c r="CC27" s="32">
        <f t="shared" si="97"/>
        <v>0</v>
      </c>
      <c r="CD27" s="22">
        <f t="shared" si="158"/>
        <v>0</v>
      </c>
      <c r="CE27" s="22">
        <f t="shared" si="159"/>
        <v>0</v>
      </c>
      <c r="CF27" s="22">
        <f t="shared" si="158"/>
        <v>0</v>
      </c>
      <c r="CG27" s="22">
        <f t="shared" si="173"/>
        <v>0</v>
      </c>
      <c r="CH27" s="22" t="str">
        <f t="shared" si="18"/>
        <v/>
      </c>
      <c r="CI27" s="22" t="str">
        <f t="shared" si="160"/>
        <v/>
      </c>
      <c r="CJ27" s="22" t="str">
        <f t="shared" si="98"/>
        <v/>
      </c>
      <c r="CK27" s="22" t="str">
        <f t="shared" si="99"/>
        <v/>
      </c>
      <c r="CL27" s="22" t="str">
        <f t="shared" si="100"/>
        <v/>
      </c>
      <c r="CN27" s="22">
        <f>IF(CM65=2,C27,0)</f>
        <v>0</v>
      </c>
      <c r="CO27" s="22">
        <f t="shared" si="101"/>
        <v>0</v>
      </c>
      <c r="CP27" s="22">
        <f t="shared" si="102"/>
        <v>0</v>
      </c>
      <c r="CS27" s="22">
        <f>O5-B27</f>
        <v>-5</v>
      </c>
      <c r="CT27" s="22">
        <f t="shared" si="103"/>
        <v>0</v>
      </c>
      <c r="CU27" s="22" t="str">
        <f t="shared" si="161"/>
        <v>3</v>
      </c>
      <c r="CV27" s="22" t="str">
        <f t="shared" si="104"/>
        <v/>
      </c>
      <c r="CW27" s="22">
        <f t="shared" si="105"/>
        <v>0</v>
      </c>
      <c r="CX27" s="22">
        <f t="shared" si="106"/>
        <v>0</v>
      </c>
      <c r="CY27" s="22">
        <f t="shared" si="107"/>
        <v>0</v>
      </c>
      <c r="CZ27" s="22">
        <f t="shared" si="108"/>
        <v>0</v>
      </c>
      <c r="DA27" s="22" t="str">
        <f>IF(CT27=1,(#REF!+#REF!+#REF!+#REF!+#REF!+#REF!+#REF!+#REF!)*CO27,"")</f>
        <v/>
      </c>
      <c r="DB27" s="22" t="str">
        <f>IF(CZ27&gt;0,(#REF!+#REF!+#REF!+#REF!+#REF!+#REF!+#REF!+#REF!)*CO27,"")</f>
        <v/>
      </c>
      <c r="DC27" s="22">
        <f t="shared" si="109"/>
        <v>1</v>
      </c>
      <c r="DD27" s="22">
        <f t="shared" si="110"/>
        <v>-4</v>
      </c>
      <c r="DE27" s="22" t="str">
        <f t="shared" si="111"/>
        <v/>
      </c>
      <c r="DI27" s="32"/>
      <c r="DQ27" s="21">
        <f t="shared" si="112"/>
        <v>0</v>
      </c>
      <c r="DR27" s="21">
        <f t="shared" si="113"/>
        <v>0</v>
      </c>
      <c r="DS27" s="47">
        <f t="shared" si="114"/>
        <v>0</v>
      </c>
      <c r="DT27" s="21">
        <f t="shared" si="115"/>
        <v>0</v>
      </c>
      <c r="DU27" s="47">
        <f t="shared" si="116"/>
        <v>0</v>
      </c>
      <c r="DV27" s="21">
        <f t="shared" si="117"/>
        <v>0</v>
      </c>
      <c r="DW27" s="47">
        <f t="shared" si="118"/>
        <v>0</v>
      </c>
      <c r="DX27" s="21">
        <f t="shared" si="119"/>
        <v>0</v>
      </c>
      <c r="DY27" s="21">
        <f t="shared" si="120"/>
        <v>0</v>
      </c>
      <c r="DZ27" s="21">
        <f t="shared" si="121"/>
        <v>0</v>
      </c>
      <c r="EA27" s="21">
        <f t="shared" si="122"/>
        <v>0</v>
      </c>
      <c r="EB27" s="21">
        <f t="shared" si="123"/>
        <v>0</v>
      </c>
      <c r="EC27" s="47">
        <f t="shared" si="124"/>
        <v>0</v>
      </c>
      <c r="ED27" s="21">
        <f t="shared" si="125"/>
        <v>0</v>
      </c>
      <c r="EE27" s="47">
        <f t="shared" si="126"/>
        <v>0</v>
      </c>
      <c r="EF27" s="21">
        <f t="shared" si="127"/>
        <v>0</v>
      </c>
      <c r="EG27" s="47">
        <f t="shared" si="128"/>
        <v>0</v>
      </c>
      <c r="EH27" s="21">
        <f>DR27+DT27+DV27+DX27+DZ27+EB27+ED27+EF27</f>
        <v>0</v>
      </c>
      <c r="EI27" s="21">
        <f t="shared" si="129"/>
        <v>0</v>
      </c>
      <c r="EJ27" s="21">
        <f t="shared" si="19"/>
        <v>0</v>
      </c>
      <c r="EK27" s="21" t="str">
        <f t="shared" si="20"/>
        <v/>
      </c>
      <c r="EL27" s="21">
        <f t="shared" si="162"/>
        <v>6.3886735523321256</v>
      </c>
      <c r="EM27" s="21">
        <f t="shared" si="130"/>
        <v>0</v>
      </c>
      <c r="EP27" s="48">
        <f>EP26</f>
        <v>6</v>
      </c>
      <c r="EQ27" s="47">
        <f t="shared" si="164"/>
        <v>1.2566370614359172</v>
      </c>
      <c r="ER27" s="47">
        <f t="shared" si="165"/>
        <v>1</v>
      </c>
      <c r="ES27" s="47">
        <f t="shared" si="131"/>
        <v>0</v>
      </c>
      <c r="ET27" s="47">
        <f t="shared" si="132"/>
        <v>0</v>
      </c>
      <c r="EU27" s="48">
        <f t="shared" si="133"/>
        <v>0</v>
      </c>
      <c r="EV27" s="48">
        <f t="shared" si="166"/>
        <v>0.4</v>
      </c>
      <c r="EW27" s="30">
        <f t="shared" si="21"/>
        <v>0</v>
      </c>
      <c r="EX27" s="47">
        <f t="shared" si="22"/>
        <v>0</v>
      </c>
      <c r="EY27" s="49">
        <f t="shared" si="23"/>
        <v>0</v>
      </c>
      <c r="EZ27" s="48">
        <f t="shared" si="24"/>
        <v>0</v>
      </c>
      <c r="FA27" s="49">
        <f t="shared" si="25"/>
        <v>0</v>
      </c>
      <c r="FB27" s="48">
        <f t="shared" si="26"/>
        <v>0</v>
      </c>
      <c r="FC27" s="49">
        <f t="shared" si="27"/>
        <v>0</v>
      </c>
      <c r="FD27" s="48">
        <f t="shared" si="28"/>
        <v>0</v>
      </c>
      <c r="FE27" s="49">
        <f t="shared" si="29"/>
        <v>0</v>
      </c>
      <c r="FF27" s="48">
        <f t="shared" si="30"/>
        <v>0</v>
      </c>
      <c r="FG27" s="49">
        <f t="shared" si="31"/>
        <v>0</v>
      </c>
      <c r="FH27" s="48">
        <f t="shared" si="32"/>
        <v>0</v>
      </c>
      <c r="FI27" s="49">
        <f t="shared" si="33"/>
        <v>0</v>
      </c>
      <c r="FJ27" s="48">
        <f t="shared" si="34"/>
        <v>0</v>
      </c>
      <c r="FK27" s="49">
        <f t="shared" si="35"/>
        <v>0</v>
      </c>
      <c r="FL27" s="48">
        <f t="shared" si="36"/>
        <v>0</v>
      </c>
      <c r="FM27" s="49">
        <f t="shared" si="37"/>
        <v>0</v>
      </c>
      <c r="FN27" s="48">
        <f t="shared" si="38"/>
        <v>0</v>
      </c>
      <c r="FO27" s="49">
        <f t="shared" si="39"/>
        <v>0</v>
      </c>
      <c r="FP27" s="48">
        <f t="shared" si="40"/>
        <v>0</v>
      </c>
      <c r="FQ27" s="49">
        <f t="shared" si="41"/>
        <v>0</v>
      </c>
      <c r="FR27" s="48">
        <f t="shared" si="42"/>
        <v>0</v>
      </c>
      <c r="FS27" s="49">
        <f t="shared" si="43"/>
        <v>0</v>
      </c>
      <c r="FT27" s="48">
        <f t="shared" si="44"/>
        <v>0</v>
      </c>
      <c r="FU27" s="21">
        <f t="shared" si="167"/>
        <v>3</v>
      </c>
      <c r="FV27" s="21">
        <f>IF(CT27=0,FU27*EH27*CO27,0)</f>
        <v>0</v>
      </c>
      <c r="FW27" s="21">
        <f t="shared" si="134"/>
        <v>0</v>
      </c>
      <c r="FX27" s="22">
        <f t="shared" si="46"/>
        <v>0</v>
      </c>
      <c r="FY27" s="22">
        <f t="shared" si="47"/>
        <v>0</v>
      </c>
      <c r="FZ27" s="21">
        <f t="shared" si="48"/>
        <v>0</v>
      </c>
      <c r="GA27" s="21">
        <f t="shared" si="49"/>
        <v>0</v>
      </c>
      <c r="GB27" s="21">
        <f t="shared" si="50"/>
        <v>0</v>
      </c>
      <c r="GC27" s="21">
        <f t="shared" si="51"/>
        <v>0</v>
      </c>
      <c r="GD27" s="21">
        <f t="shared" si="52"/>
        <v>0</v>
      </c>
      <c r="GE27" s="21">
        <f t="shared" si="53"/>
        <v>0</v>
      </c>
      <c r="GF27" s="21">
        <f t="shared" si="54"/>
        <v>0</v>
      </c>
      <c r="GG27" s="21">
        <f t="shared" si="55"/>
        <v>0</v>
      </c>
      <c r="GH27" s="21">
        <f t="shared" si="56"/>
        <v>0</v>
      </c>
      <c r="GI27" s="21">
        <f t="shared" si="57"/>
        <v>0</v>
      </c>
      <c r="GJ27" s="31">
        <f t="shared" si="58"/>
        <v>0</v>
      </c>
      <c r="GK27" s="21">
        <f t="shared" si="59"/>
        <v>0</v>
      </c>
      <c r="GL27" s="21">
        <f t="shared" si="60"/>
        <v>0</v>
      </c>
      <c r="GM27" s="21">
        <f t="shared" si="61"/>
        <v>0</v>
      </c>
      <c r="GN27" s="21">
        <f t="shared" si="135"/>
        <v>0</v>
      </c>
      <c r="GO27" s="21">
        <f t="shared" si="136"/>
        <v>0</v>
      </c>
      <c r="GP27" s="21">
        <f t="shared" si="137"/>
        <v>0</v>
      </c>
      <c r="GQ27" s="31">
        <f t="shared" si="62"/>
        <v>0</v>
      </c>
      <c r="GR27" s="48">
        <f t="shared" si="168"/>
        <v>8</v>
      </c>
      <c r="GS27" s="48">
        <f t="shared" si="63"/>
        <v>-5</v>
      </c>
      <c r="GT27" s="21">
        <f t="shared" si="64"/>
        <v>0</v>
      </c>
      <c r="GU27" s="31">
        <f t="shared" si="138"/>
        <v>0</v>
      </c>
      <c r="GV27" s="31">
        <f t="shared" si="139"/>
        <v>0</v>
      </c>
      <c r="GW27" s="40">
        <f t="shared" si="169"/>
        <v>0</v>
      </c>
      <c r="GX27" s="21">
        <f t="shared" si="140"/>
        <v>1</v>
      </c>
      <c r="GY27" s="21" t="str">
        <f t="shared" si="141"/>
        <v/>
      </c>
      <c r="GZ27" s="21" t="str">
        <f t="shared" si="65"/>
        <v/>
      </c>
      <c r="HA27" s="21" t="str">
        <f t="shared" si="66"/>
        <v/>
      </c>
      <c r="HB27" s="21">
        <f t="shared" si="67"/>
        <v>0</v>
      </c>
      <c r="HC27" s="21">
        <f t="shared" si="170"/>
        <v>123</v>
      </c>
      <c r="HD27" s="21">
        <f t="shared" si="142"/>
        <v>0</v>
      </c>
      <c r="HE27" s="21">
        <f>IF(HD27*HB27&gt;0,HB27+HE26,0)</f>
        <v>0</v>
      </c>
      <c r="HF27" s="21">
        <f t="shared" si="172"/>
        <v>0</v>
      </c>
      <c r="HG27" s="49">
        <f t="shared" si="143"/>
        <v>-5</v>
      </c>
      <c r="HH27" s="49">
        <f t="shared" si="144"/>
        <v>80</v>
      </c>
      <c r="HI27" s="49"/>
      <c r="HJ27" s="21">
        <f t="shared" si="145"/>
        <v>0.5</v>
      </c>
      <c r="HK27" s="21">
        <f t="shared" si="68"/>
        <v>119.11726279229272</v>
      </c>
      <c r="HL27" s="21">
        <f t="shared" si="68"/>
        <v>31.699604776332542</v>
      </c>
      <c r="HM27" s="21">
        <f t="shared" si="68"/>
        <v>15.23458936452888</v>
      </c>
      <c r="HN27" s="21">
        <f t="shared" si="68"/>
        <v>9.1229651450815883</v>
      </c>
      <c r="HO27" s="21">
        <f t="shared" si="68"/>
        <v>6.1341021783603766</v>
      </c>
      <c r="HP27" s="21">
        <f t="shared" si="68"/>
        <v>4.4319044492516984</v>
      </c>
      <c r="HQ27" s="21">
        <f t="shared" si="68"/>
        <v>3.3634159873425307</v>
      </c>
      <c r="HR27" s="21">
        <f t="shared" si="68"/>
        <v>2.6456740803379453</v>
      </c>
      <c r="HS27" s="21">
        <f t="shared" si="68"/>
        <v>2.1387930908558044</v>
      </c>
      <c r="HT27" s="21">
        <f t="shared" si="68"/>
        <v>1.7667573245884549</v>
      </c>
      <c r="HU27" s="21">
        <f t="shared" si="68"/>
        <v>1.4851977795851876</v>
      </c>
      <c r="HV27" s="21">
        <f t="shared" si="68"/>
        <v>1.2667243961104921</v>
      </c>
      <c r="HW27" s="8">
        <f>IF(HG27*HH27=0,(POWER(((HF27+HK27)/HF27),HJ27))*FV27,0)</f>
        <v>0</v>
      </c>
      <c r="HX27" s="8">
        <f t="shared" si="70"/>
        <v>0</v>
      </c>
      <c r="HY27" s="8">
        <f t="shared" si="71"/>
        <v>0</v>
      </c>
      <c r="HZ27" s="8">
        <f t="shared" si="72"/>
        <v>0</v>
      </c>
      <c r="IA27" s="8">
        <f t="shared" si="73"/>
        <v>0</v>
      </c>
      <c r="IB27" s="8">
        <f t="shared" si="74"/>
        <v>0</v>
      </c>
      <c r="IC27" s="8">
        <f t="shared" si="75"/>
        <v>0</v>
      </c>
      <c r="ID27" s="8">
        <f t="shared" si="76"/>
        <v>0</v>
      </c>
      <c r="IE27" s="8">
        <f t="shared" si="77"/>
        <v>0</v>
      </c>
      <c r="IF27" s="8">
        <f t="shared" si="78"/>
        <v>0</v>
      </c>
      <c r="IG27" s="8">
        <f t="shared" si="79"/>
        <v>0</v>
      </c>
      <c r="IH27" s="8">
        <f t="shared" si="80"/>
        <v>0</v>
      </c>
      <c r="II27" s="8">
        <f t="shared" si="81"/>
        <v>0</v>
      </c>
      <c r="IJ27" s="10">
        <f t="shared" si="146"/>
        <v>0</v>
      </c>
      <c r="IK27" s="10">
        <f t="shared" si="147"/>
        <v>0</v>
      </c>
      <c r="IL27" s="10">
        <f t="shared" si="148"/>
        <v>0</v>
      </c>
      <c r="IM27" s="10">
        <f t="shared" si="149"/>
        <v>0</v>
      </c>
      <c r="IN27" s="10">
        <f t="shared" si="150"/>
        <v>0</v>
      </c>
      <c r="IO27" s="10">
        <f t="shared" si="151"/>
        <v>0</v>
      </c>
      <c r="IP27" s="10">
        <f t="shared" si="152"/>
        <v>0</v>
      </c>
      <c r="IQ27" s="10">
        <f t="shared" si="153"/>
        <v>0</v>
      </c>
      <c r="IR27" s="10">
        <f t="shared" si="154"/>
        <v>0</v>
      </c>
      <c r="IS27" s="10">
        <f t="shared" si="155"/>
        <v>0</v>
      </c>
      <c r="IT27" s="10">
        <f t="shared" si="156"/>
        <v>0</v>
      </c>
      <c r="IU27" s="10">
        <f t="shared" si="157"/>
        <v>0</v>
      </c>
      <c r="IV27" s="11">
        <f t="shared" si="83"/>
        <v>0</v>
      </c>
    </row>
    <row r="28" spans="1:256" ht="17.100000000000001" customHeight="1" x14ac:dyDescent="0.25">
      <c r="A28" s="427"/>
      <c r="B28" s="206">
        <v>14</v>
      </c>
      <c r="C28" s="16"/>
      <c r="D28" s="232"/>
      <c r="E28" s="232"/>
      <c r="F28" s="232"/>
      <c r="G28" s="232"/>
      <c r="H28" s="232"/>
      <c r="I28" s="232"/>
      <c r="J28" s="232"/>
      <c r="K28" s="232"/>
      <c r="L28" s="336"/>
      <c r="M28" s="336"/>
      <c r="N28" s="336"/>
      <c r="O28" s="336"/>
      <c r="P28" s="336"/>
      <c r="Q28" s="336"/>
      <c r="R28" s="336"/>
      <c r="S28" s="336"/>
      <c r="T28" s="336"/>
      <c r="U28" s="336"/>
      <c r="V28" s="337"/>
      <c r="W28" s="213" t="str">
        <f t="shared" si="84"/>
        <v/>
      </c>
      <c r="X28" s="238"/>
      <c r="Y28" s="240">
        <v>0.5</v>
      </c>
      <c r="Z28" s="121" t="str">
        <f t="shared" si="85"/>
        <v/>
      </c>
      <c r="AA28" s="122" t="str">
        <f t="shared" si="86"/>
        <v/>
      </c>
      <c r="AB28" s="104"/>
      <c r="AC28" s="104"/>
      <c r="AD28" s="104"/>
      <c r="AE28" s="104"/>
      <c r="AF28" s="104"/>
      <c r="AG28" s="104"/>
      <c r="AH28" s="104"/>
      <c r="AI28" s="104"/>
      <c r="AJ28" s="104"/>
      <c r="AK28" s="104"/>
      <c r="AL28" s="104"/>
      <c r="AM28" s="104"/>
      <c r="AN28" s="104"/>
      <c r="AO28" s="104"/>
      <c r="AP28" s="104"/>
      <c r="AQ28" s="104"/>
      <c r="AR28" s="104"/>
      <c r="AS28" s="104"/>
      <c r="AT28" s="105"/>
      <c r="AU28" s="53"/>
      <c r="AV28" s="53"/>
      <c r="AW28" s="44">
        <f t="shared" si="87"/>
        <v>0</v>
      </c>
      <c r="AX28" s="43">
        <f t="shared" si="88"/>
        <v>0</v>
      </c>
      <c r="AY28" s="44">
        <f t="shared" si="89"/>
        <v>0</v>
      </c>
      <c r="AZ28" s="44">
        <f t="shared" si="90"/>
        <v>0</v>
      </c>
      <c r="BA28" s="44">
        <f t="shared" si="91"/>
        <v>0</v>
      </c>
      <c r="BB28" s="53"/>
      <c r="BC28" s="53"/>
      <c r="BD28" s="53"/>
      <c r="BE28" s="25" t="b">
        <v>0</v>
      </c>
      <c r="BF28" s="25" t="b">
        <v>0</v>
      </c>
      <c r="BG28" s="25" t="b">
        <v>0</v>
      </c>
      <c r="BH28" s="25" t="b">
        <v>0</v>
      </c>
      <c r="BI28" s="25" t="b">
        <v>0</v>
      </c>
      <c r="BJ28" s="25" t="b">
        <v>0</v>
      </c>
      <c r="BK28" s="25" t="b">
        <v>0</v>
      </c>
      <c r="BL28" s="25" t="b">
        <v>0</v>
      </c>
      <c r="BN28" s="22">
        <f t="shared" si="16"/>
        <v>0</v>
      </c>
      <c r="BO28" s="22">
        <f t="shared" si="17"/>
        <v>0</v>
      </c>
      <c r="BP28" s="22">
        <f t="shared" si="17"/>
        <v>0</v>
      </c>
      <c r="BQ28" s="22">
        <f t="shared" si="17"/>
        <v>0</v>
      </c>
      <c r="BR28" s="22">
        <f t="shared" si="17"/>
        <v>0</v>
      </c>
      <c r="BS28" s="22">
        <f t="shared" si="17"/>
        <v>0</v>
      </c>
      <c r="BT28" s="22">
        <f t="shared" si="17"/>
        <v>0</v>
      </c>
      <c r="BU28" s="22">
        <f t="shared" si="17"/>
        <v>0</v>
      </c>
      <c r="BW28" s="22">
        <f t="shared" si="92"/>
        <v>0</v>
      </c>
      <c r="BX28" s="22">
        <f t="shared" si="93"/>
        <v>0</v>
      </c>
      <c r="BZ28" s="22">
        <f t="shared" si="94"/>
        <v>0</v>
      </c>
      <c r="CA28" s="22" t="b">
        <f t="shared" si="95"/>
        <v>1</v>
      </c>
      <c r="CB28" s="22">
        <f t="shared" si="96"/>
        <v>1</v>
      </c>
      <c r="CC28" s="32">
        <f t="shared" si="97"/>
        <v>0</v>
      </c>
      <c r="CD28" s="22">
        <f t="shared" si="158"/>
        <v>0</v>
      </c>
      <c r="CE28" s="22">
        <f t="shared" si="159"/>
        <v>0</v>
      </c>
      <c r="CF28" s="22">
        <f t="shared" si="158"/>
        <v>0</v>
      </c>
      <c r="CG28" s="22">
        <f t="shared" si="173"/>
        <v>0</v>
      </c>
      <c r="CH28" s="22" t="str">
        <f t="shared" si="18"/>
        <v/>
      </c>
      <c r="CI28" s="22" t="str">
        <f t="shared" si="160"/>
        <v/>
      </c>
      <c r="CJ28" s="22" t="str">
        <f t="shared" si="98"/>
        <v/>
      </c>
      <c r="CK28" s="22" t="str">
        <f t="shared" si="99"/>
        <v/>
      </c>
      <c r="CL28" s="22" t="str">
        <f t="shared" si="100"/>
        <v/>
      </c>
      <c r="CN28" s="22">
        <f>IF(CM65=2,C28,0)</f>
        <v>0</v>
      </c>
      <c r="CO28" s="22">
        <f t="shared" si="101"/>
        <v>0</v>
      </c>
      <c r="CP28" s="22">
        <f t="shared" si="102"/>
        <v>0</v>
      </c>
      <c r="CS28" s="22">
        <f>O5-B28</f>
        <v>-6</v>
      </c>
      <c r="CT28" s="22">
        <f t="shared" si="103"/>
        <v>0</v>
      </c>
      <c r="CU28" s="22" t="str">
        <f t="shared" si="161"/>
        <v>3</v>
      </c>
      <c r="CV28" s="22" t="str">
        <f t="shared" si="104"/>
        <v/>
      </c>
      <c r="CW28" s="22">
        <f t="shared" si="105"/>
        <v>0</v>
      </c>
      <c r="CX28" s="22">
        <f t="shared" si="106"/>
        <v>0</v>
      </c>
      <c r="CY28" s="22">
        <f t="shared" si="107"/>
        <v>0</v>
      </c>
      <c r="CZ28" s="22">
        <f t="shared" si="108"/>
        <v>0</v>
      </c>
      <c r="DA28" s="22" t="str">
        <f>IF(CT28=1,(#REF!+#REF!+#REF!+#REF!+#REF!+#REF!+#REF!+#REF!)*CO28,"")</f>
        <v/>
      </c>
      <c r="DB28" s="22" t="str">
        <f>IF(CZ28&gt;0,(#REF!+#REF!+#REF!+#REF!+#REF!+#REF!+#REF!+#REF!)*CO28,"")</f>
        <v/>
      </c>
      <c r="DC28" s="22">
        <f t="shared" si="109"/>
        <v>1</v>
      </c>
      <c r="DD28" s="22">
        <f t="shared" si="110"/>
        <v>-5</v>
      </c>
      <c r="DE28" s="22" t="str">
        <f t="shared" si="111"/>
        <v/>
      </c>
      <c r="DF28" s="22" t="str">
        <f>IF(DE28=1,(#REF!+#REF!+#REF!+#REF!+#REF!+#REF!+#REF!+#REF!)*CO28,"")</f>
        <v/>
      </c>
      <c r="DI28" s="32"/>
      <c r="DN28" s="22">
        <f>IF(L4="Diâmetro seção circular",DO23,0)</f>
        <v>0.12566370614359174</v>
      </c>
      <c r="DQ28" s="21">
        <f t="shared" si="112"/>
        <v>0</v>
      </c>
      <c r="DR28" s="21">
        <f t="shared" si="113"/>
        <v>0</v>
      </c>
      <c r="DS28" s="47">
        <f t="shared" si="114"/>
        <v>0</v>
      </c>
      <c r="DT28" s="21">
        <f t="shared" si="115"/>
        <v>0</v>
      </c>
      <c r="DU28" s="47">
        <f t="shared" si="116"/>
        <v>0</v>
      </c>
      <c r="DV28" s="21">
        <f t="shared" si="117"/>
        <v>0</v>
      </c>
      <c r="DW28" s="47">
        <f t="shared" si="118"/>
        <v>0</v>
      </c>
      <c r="DX28" s="21">
        <f t="shared" si="119"/>
        <v>0</v>
      </c>
      <c r="DY28" s="21">
        <f t="shared" si="120"/>
        <v>0</v>
      </c>
      <c r="DZ28" s="21">
        <f t="shared" si="121"/>
        <v>0</v>
      </c>
      <c r="EA28" s="21">
        <f t="shared" si="122"/>
        <v>0</v>
      </c>
      <c r="EB28" s="21">
        <f t="shared" si="123"/>
        <v>0</v>
      </c>
      <c r="EC28" s="47">
        <f t="shared" si="124"/>
        <v>0</v>
      </c>
      <c r="ED28" s="21">
        <f t="shared" si="125"/>
        <v>0</v>
      </c>
      <c r="EE28" s="47">
        <f t="shared" si="126"/>
        <v>0</v>
      </c>
      <c r="EF28" s="21">
        <f t="shared" si="127"/>
        <v>0</v>
      </c>
      <c r="EG28" s="47">
        <f t="shared" si="128"/>
        <v>0</v>
      </c>
      <c r="EH28" s="21">
        <f t="shared" si="128"/>
        <v>0</v>
      </c>
      <c r="EI28" s="21">
        <f t="shared" si="129"/>
        <v>0</v>
      </c>
      <c r="EJ28" s="21">
        <f t="shared" si="19"/>
        <v>0</v>
      </c>
      <c r="EK28" s="21" t="str">
        <f t="shared" si="20"/>
        <v/>
      </c>
      <c r="EL28" s="21">
        <f t="shared" si="162"/>
        <v>6.3886735523321256</v>
      </c>
      <c r="EM28" s="21">
        <f t="shared" si="130"/>
        <v>0</v>
      </c>
      <c r="EP28" s="48">
        <f t="shared" si="163"/>
        <v>6</v>
      </c>
      <c r="EQ28" s="47">
        <f t="shared" si="164"/>
        <v>1.2566370614359172</v>
      </c>
      <c r="ER28" s="47">
        <f t="shared" si="165"/>
        <v>1</v>
      </c>
      <c r="ES28" s="47">
        <f t="shared" si="131"/>
        <v>0</v>
      </c>
      <c r="ET28" s="47">
        <f t="shared" si="132"/>
        <v>0</v>
      </c>
      <c r="EU28" s="48">
        <f t="shared" si="133"/>
        <v>0</v>
      </c>
      <c r="EV28" s="48">
        <f t="shared" si="166"/>
        <v>0.4</v>
      </c>
      <c r="EW28" s="30">
        <f t="shared" si="21"/>
        <v>0</v>
      </c>
      <c r="EX28" s="47">
        <f t="shared" si="22"/>
        <v>0</v>
      </c>
      <c r="EY28" s="49">
        <f t="shared" si="23"/>
        <v>0</v>
      </c>
      <c r="EZ28" s="48">
        <f t="shared" si="24"/>
        <v>0</v>
      </c>
      <c r="FA28" s="49">
        <f t="shared" si="25"/>
        <v>0</v>
      </c>
      <c r="FB28" s="48">
        <f t="shared" si="26"/>
        <v>0</v>
      </c>
      <c r="FC28" s="49">
        <f t="shared" si="27"/>
        <v>0</v>
      </c>
      <c r="FD28" s="48">
        <f t="shared" si="28"/>
        <v>0</v>
      </c>
      <c r="FE28" s="49">
        <f t="shared" si="29"/>
        <v>0</v>
      </c>
      <c r="FF28" s="48">
        <f t="shared" si="30"/>
        <v>0</v>
      </c>
      <c r="FG28" s="49">
        <f t="shared" si="31"/>
        <v>0</v>
      </c>
      <c r="FH28" s="48">
        <f t="shared" si="32"/>
        <v>0</v>
      </c>
      <c r="FI28" s="49">
        <f t="shared" si="33"/>
        <v>0</v>
      </c>
      <c r="FJ28" s="48">
        <f t="shared" si="34"/>
        <v>0</v>
      </c>
      <c r="FK28" s="49">
        <f t="shared" si="35"/>
        <v>0</v>
      </c>
      <c r="FL28" s="48">
        <f t="shared" si="36"/>
        <v>0</v>
      </c>
      <c r="FM28" s="49">
        <f t="shared" si="37"/>
        <v>0</v>
      </c>
      <c r="FN28" s="48">
        <f t="shared" si="38"/>
        <v>0</v>
      </c>
      <c r="FO28" s="49">
        <f t="shared" si="39"/>
        <v>0</v>
      </c>
      <c r="FP28" s="48">
        <f t="shared" si="40"/>
        <v>0</v>
      </c>
      <c r="FQ28" s="49">
        <f t="shared" si="41"/>
        <v>0</v>
      </c>
      <c r="FR28" s="48">
        <f t="shared" si="42"/>
        <v>0</v>
      </c>
      <c r="FS28" s="49">
        <f t="shared" si="43"/>
        <v>0</v>
      </c>
      <c r="FT28" s="48">
        <f t="shared" si="44"/>
        <v>0</v>
      </c>
      <c r="FU28" s="21">
        <f t="shared" si="167"/>
        <v>3</v>
      </c>
      <c r="FV28" s="21">
        <f t="shared" si="45"/>
        <v>0</v>
      </c>
      <c r="FW28" s="21">
        <f t="shared" si="134"/>
        <v>0</v>
      </c>
      <c r="FX28" s="22">
        <f t="shared" si="46"/>
        <v>0</v>
      </c>
      <c r="FY28" s="22">
        <f t="shared" si="47"/>
        <v>0</v>
      </c>
      <c r="FZ28" s="21">
        <f t="shared" si="48"/>
        <v>0</v>
      </c>
      <c r="GA28" s="21">
        <f t="shared" si="49"/>
        <v>0</v>
      </c>
      <c r="GB28" s="21">
        <f t="shared" si="50"/>
        <v>0</v>
      </c>
      <c r="GC28" s="21">
        <f t="shared" si="51"/>
        <v>0</v>
      </c>
      <c r="GD28" s="21">
        <f t="shared" si="52"/>
        <v>0</v>
      </c>
      <c r="GE28" s="21">
        <f t="shared" si="53"/>
        <v>0</v>
      </c>
      <c r="GF28" s="21">
        <f t="shared" si="54"/>
        <v>0</v>
      </c>
      <c r="GG28" s="21">
        <f t="shared" si="55"/>
        <v>0</v>
      </c>
      <c r="GH28" s="21">
        <f t="shared" si="56"/>
        <v>0</v>
      </c>
      <c r="GI28" s="21">
        <f t="shared" si="57"/>
        <v>0</v>
      </c>
      <c r="GJ28" s="31">
        <f t="shared" si="58"/>
        <v>0</v>
      </c>
      <c r="GK28" s="21">
        <f t="shared" si="59"/>
        <v>0</v>
      </c>
      <c r="GL28" s="21">
        <f t="shared" si="60"/>
        <v>0</v>
      </c>
      <c r="GM28" s="21">
        <f t="shared" si="61"/>
        <v>0</v>
      </c>
      <c r="GN28" s="21">
        <f t="shared" si="135"/>
        <v>0</v>
      </c>
      <c r="GO28" s="21">
        <f t="shared" si="136"/>
        <v>0</v>
      </c>
      <c r="GP28" s="21">
        <f t="shared" si="137"/>
        <v>0</v>
      </c>
      <c r="GQ28" s="31">
        <f t="shared" si="62"/>
        <v>0</v>
      </c>
      <c r="GR28" s="48">
        <f t="shared" si="168"/>
        <v>8</v>
      </c>
      <c r="GS28" s="48">
        <f t="shared" si="63"/>
        <v>-6</v>
      </c>
      <c r="GT28" s="21">
        <f t="shared" si="64"/>
        <v>0</v>
      </c>
      <c r="GU28" s="31">
        <f t="shared" si="138"/>
        <v>0</v>
      </c>
      <c r="GV28" s="31">
        <f t="shared" si="139"/>
        <v>0</v>
      </c>
      <c r="GW28" s="40">
        <f t="shared" si="169"/>
        <v>0</v>
      </c>
      <c r="GX28" s="21">
        <f t="shared" si="140"/>
        <v>1</v>
      </c>
      <c r="GY28" s="21" t="str">
        <f t="shared" si="141"/>
        <v/>
      </c>
      <c r="GZ28" s="21" t="str">
        <f t="shared" si="65"/>
        <v/>
      </c>
      <c r="HA28" s="21" t="str">
        <f t="shared" si="66"/>
        <v/>
      </c>
      <c r="HB28" s="21">
        <f t="shared" si="67"/>
        <v>0</v>
      </c>
      <c r="HC28" s="21">
        <f t="shared" si="170"/>
        <v>123</v>
      </c>
      <c r="HD28" s="21">
        <f t="shared" si="142"/>
        <v>0</v>
      </c>
      <c r="HE28" s="21">
        <f>IF(HD28*HB28&gt;0,HB28+HE27,0)</f>
        <v>0</v>
      </c>
      <c r="HF28" s="21">
        <f t="shared" si="172"/>
        <v>0</v>
      </c>
      <c r="HG28" s="49">
        <f t="shared" si="143"/>
        <v>-6</v>
      </c>
      <c r="HH28" s="49">
        <f t="shared" si="144"/>
        <v>80</v>
      </c>
      <c r="HI28" s="49"/>
      <c r="HJ28" s="21">
        <f t="shared" si="145"/>
        <v>0.5</v>
      </c>
      <c r="HK28" s="21">
        <f t="shared" si="68"/>
        <v>119.11726279229272</v>
      </c>
      <c r="HL28" s="21">
        <f t="shared" si="68"/>
        <v>31.699604776332542</v>
      </c>
      <c r="HM28" s="21">
        <f t="shared" si="68"/>
        <v>15.23458936452888</v>
      </c>
      <c r="HN28" s="21">
        <f t="shared" si="68"/>
        <v>9.1229651450815883</v>
      </c>
      <c r="HO28" s="21">
        <f t="shared" si="68"/>
        <v>6.1341021783603766</v>
      </c>
      <c r="HP28" s="21">
        <f t="shared" si="68"/>
        <v>4.4319044492516984</v>
      </c>
      <c r="HQ28" s="21">
        <f t="shared" si="68"/>
        <v>3.3634159873425307</v>
      </c>
      <c r="HR28" s="21">
        <f t="shared" si="68"/>
        <v>2.6456740803379453</v>
      </c>
      <c r="HS28" s="21">
        <f t="shared" si="68"/>
        <v>2.1387930908558044</v>
      </c>
      <c r="HT28" s="21">
        <f t="shared" si="68"/>
        <v>1.7667573245884549</v>
      </c>
      <c r="HU28" s="21">
        <f t="shared" si="68"/>
        <v>1.4851977795851876</v>
      </c>
      <c r="HV28" s="21">
        <f t="shared" si="68"/>
        <v>1.2667243961104921</v>
      </c>
      <c r="HW28" s="8">
        <f t="shared" si="69"/>
        <v>0</v>
      </c>
      <c r="HX28" s="8">
        <f t="shared" si="70"/>
        <v>0</v>
      </c>
      <c r="HY28" s="8">
        <f t="shared" si="71"/>
        <v>0</v>
      </c>
      <c r="HZ28" s="8">
        <f t="shared" si="72"/>
        <v>0</v>
      </c>
      <c r="IA28" s="8">
        <f t="shared" si="73"/>
        <v>0</v>
      </c>
      <c r="IB28" s="8">
        <f t="shared" si="74"/>
        <v>0</v>
      </c>
      <c r="IC28" s="8">
        <f t="shared" si="75"/>
        <v>0</v>
      </c>
      <c r="ID28" s="8">
        <f t="shared" si="76"/>
        <v>0</v>
      </c>
      <c r="IE28" s="8">
        <f t="shared" si="77"/>
        <v>0</v>
      </c>
      <c r="IF28" s="8">
        <f t="shared" si="78"/>
        <v>0</v>
      </c>
      <c r="IG28" s="8">
        <f t="shared" si="79"/>
        <v>0</v>
      </c>
      <c r="IH28" s="8">
        <f t="shared" si="80"/>
        <v>0</v>
      </c>
      <c r="II28" s="8">
        <f t="shared" si="81"/>
        <v>0</v>
      </c>
      <c r="IJ28" s="10">
        <f t="shared" si="146"/>
        <v>0</v>
      </c>
      <c r="IK28" s="10">
        <f t="shared" si="147"/>
        <v>0</v>
      </c>
      <c r="IL28" s="10">
        <f t="shared" si="148"/>
        <v>0</v>
      </c>
      <c r="IM28" s="10">
        <f t="shared" si="149"/>
        <v>0</v>
      </c>
      <c r="IN28" s="10">
        <f t="shared" si="150"/>
        <v>0</v>
      </c>
      <c r="IO28" s="10">
        <f t="shared" si="151"/>
        <v>0</v>
      </c>
      <c r="IP28" s="10">
        <f t="shared" si="152"/>
        <v>0</v>
      </c>
      <c r="IQ28" s="10">
        <f t="shared" si="153"/>
        <v>0</v>
      </c>
      <c r="IR28" s="10">
        <f t="shared" si="154"/>
        <v>0</v>
      </c>
      <c r="IS28" s="10">
        <f t="shared" si="155"/>
        <v>0</v>
      </c>
      <c r="IT28" s="10">
        <f t="shared" si="156"/>
        <v>0</v>
      </c>
      <c r="IU28" s="10">
        <f t="shared" si="157"/>
        <v>0</v>
      </c>
      <c r="IV28" s="11">
        <f t="shared" si="83"/>
        <v>0</v>
      </c>
    </row>
    <row r="29" spans="1:256" ht="17.100000000000001" customHeight="1" x14ac:dyDescent="0.25">
      <c r="A29" s="427"/>
      <c r="B29" s="206">
        <v>15</v>
      </c>
      <c r="C29" s="16"/>
      <c r="D29" s="232"/>
      <c r="E29" s="232"/>
      <c r="F29" s="232"/>
      <c r="G29" s="232"/>
      <c r="H29" s="232"/>
      <c r="I29" s="232"/>
      <c r="J29" s="232"/>
      <c r="K29" s="232"/>
      <c r="L29" s="338"/>
      <c r="M29" s="338"/>
      <c r="N29" s="338"/>
      <c r="O29" s="338"/>
      <c r="P29" s="338"/>
      <c r="Q29" s="338"/>
      <c r="R29" s="338"/>
      <c r="S29" s="338"/>
      <c r="T29" s="338"/>
      <c r="U29" s="338"/>
      <c r="V29" s="339"/>
      <c r="W29" s="213" t="str">
        <f t="shared" si="84"/>
        <v/>
      </c>
      <c r="X29" s="238"/>
      <c r="Y29" s="240">
        <v>0.5</v>
      </c>
      <c r="Z29" s="121" t="str">
        <f t="shared" si="85"/>
        <v/>
      </c>
      <c r="AA29" s="122" t="str">
        <f t="shared" si="86"/>
        <v/>
      </c>
      <c r="AB29" s="106"/>
      <c r="AC29" s="106"/>
      <c r="AD29" s="106"/>
      <c r="AE29" s="106"/>
      <c r="AF29" s="106"/>
      <c r="AG29" s="106"/>
      <c r="AH29" s="106"/>
      <c r="AI29" s="106"/>
      <c r="AJ29" s="106"/>
      <c r="AK29" s="106"/>
      <c r="AL29" s="106"/>
      <c r="AM29" s="106"/>
      <c r="AN29" s="106"/>
      <c r="AO29" s="106"/>
      <c r="AP29" s="106"/>
      <c r="AQ29" s="106"/>
      <c r="AR29" s="106"/>
      <c r="AS29" s="106"/>
      <c r="AT29" s="107"/>
      <c r="AU29" s="54"/>
      <c r="AV29" s="54"/>
      <c r="AW29" s="44">
        <f t="shared" si="87"/>
        <v>0</v>
      </c>
      <c r="AX29" s="43">
        <f t="shared" si="88"/>
        <v>0</v>
      </c>
      <c r="AY29" s="44">
        <f t="shared" si="89"/>
        <v>0</v>
      </c>
      <c r="AZ29" s="44">
        <f t="shared" si="90"/>
        <v>0</v>
      </c>
      <c r="BA29" s="44">
        <f t="shared" si="91"/>
        <v>0</v>
      </c>
      <c r="BB29" s="54"/>
      <c r="BC29" s="54"/>
      <c r="BD29" s="54"/>
      <c r="BE29" s="25" t="b">
        <v>0</v>
      </c>
      <c r="BF29" s="25" t="b">
        <v>0</v>
      </c>
      <c r="BG29" s="25" t="b">
        <v>0</v>
      </c>
      <c r="BH29" s="25" t="b">
        <v>0</v>
      </c>
      <c r="BI29" s="25" t="b">
        <v>0</v>
      </c>
      <c r="BJ29" s="25" t="b">
        <v>0</v>
      </c>
      <c r="BK29" s="25" t="b">
        <v>0</v>
      </c>
      <c r="BL29" s="25" t="b">
        <v>0</v>
      </c>
      <c r="BN29" s="22">
        <f t="shared" si="16"/>
        <v>0</v>
      </c>
      <c r="BO29" s="22">
        <f t="shared" si="17"/>
        <v>0</v>
      </c>
      <c r="BP29" s="22">
        <f t="shared" si="17"/>
        <v>0</v>
      </c>
      <c r="BQ29" s="22">
        <f t="shared" si="17"/>
        <v>0</v>
      </c>
      <c r="BR29" s="22">
        <f t="shared" si="17"/>
        <v>0</v>
      </c>
      <c r="BS29" s="22">
        <f t="shared" si="17"/>
        <v>0</v>
      </c>
      <c r="BT29" s="22">
        <f t="shared" si="17"/>
        <v>0</v>
      </c>
      <c r="BU29" s="22">
        <f t="shared" si="17"/>
        <v>0</v>
      </c>
      <c r="BW29" s="22">
        <f t="shared" si="92"/>
        <v>0</v>
      </c>
      <c r="BX29" s="22">
        <f>IF(BW29=1,1,0)</f>
        <v>0</v>
      </c>
      <c r="BZ29" s="22">
        <f t="shared" si="94"/>
        <v>0</v>
      </c>
      <c r="CA29" s="22" t="b">
        <f t="shared" si="95"/>
        <v>1</v>
      </c>
      <c r="CB29" s="22">
        <f t="shared" si="96"/>
        <v>1</v>
      </c>
      <c r="CC29" s="32">
        <f t="shared" si="97"/>
        <v>0</v>
      </c>
      <c r="CD29" s="22">
        <f>SUM(CC28:CC29)</f>
        <v>0</v>
      </c>
      <c r="CE29" s="22">
        <f t="shared" si="159"/>
        <v>0</v>
      </c>
      <c r="CF29" s="22">
        <f t="shared" si="158"/>
        <v>0</v>
      </c>
      <c r="CG29" s="22">
        <f t="shared" si="173"/>
        <v>0</v>
      </c>
      <c r="CH29" s="22" t="str">
        <f t="shared" si="18"/>
        <v/>
      </c>
      <c r="CI29" s="22" t="str">
        <f t="shared" si="160"/>
        <v/>
      </c>
      <c r="CJ29" s="22" t="str">
        <f t="shared" si="98"/>
        <v/>
      </c>
      <c r="CK29" s="22" t="str">
        <f t="shared" si="99"/>
        <v/>
      </c>
      <c r="CL29" s="22" t="str">
        <f t="shared" si="100"/>
        <v/>
      </c>
      <c r="CN29" s="22">
        <f>IF(CM65=2,C29,0)</f>
        <v>0</v>
      </c>
      <c r="CO29" s="22">
        <f t="shared" si="101"/>
        <v>0</v>
      </c>
      <c r="CP29" s="22">
        <f t="shared" si="102"/>
        <v>0</v>
      </c>
      <c r="CS29" s="22">
        <f>O5-B29</f>
        <v>-7</v>
      </c>
      <c r="CT29" s="22">
        <f t="shared" si="103"/>
        <v>0</v>
      </c>
      <c r="CU29" s="22" t="str">
        <f t="shared" si="161"/>
        <v>3</v>
      </c>
      <c r="CV29" s="22" t="str">
        <f t="shared" si="104"/>
        <v/>
      </c>
      <c r="CW29" s="22">
        <f t="shared" si="105"/>
        <v>0</v>
      </c>
      <c r="CX29" s="22">
        <f t="shared" si="106"/>
        <v>0</v>
      </c>
      <c r="CY29" s="22">
        <f t="shared" si="107"/>
        <v>0</v>
      </c>
      <c r="CZ29" s="22">
        <f t="shared" si="108"/>
        <v>0</v>
      </c>
      <c r="DA29" s="22" t="str">
        <f>IF(CT29=1,(#REF!+#REF!+#REF!+#REF!+#REF!+#REF!+#REF!+#REF!)*CO29,"")</f>
        <v/>
      </c>
      <c r="DB29" s="22" t="str">
        <f>IF(CZ29&gt;0,(#REF!+#REF!+#REF!+#REF!+#REF!+#REF!+#REF!+#REF!)*CO29,"")</f>
        <v/>
      </c>
      <c r="DC29" s="22">
        <f t="shared" si="109"/>
        <v>1</v>
      </c>
      <c r="DD29" s="22">
        <f t="shared" si="110"/>
        <v>-6</v>
      </c>
      <c r="DE29" s="22" t="str">
        <f t="shared" si="111"/>
        <v/>
      </c>
      <c r="DF29" s="22" t="str">
        <f>IF(DE29=1,(#REF!+#REF!+#REF!+#REF!+#REF!+#REF!+#REF!+#REF!)*CO29,"")</f>
        <v/>
      </c>
      <c r="DI29" s="32"/>
      <c r="DN29" s="22">
        <f>IF(L4="Lado seção quadrada",DN31*DN31,0)</f>
        <v>0</v>
      </c>
      <c r="DQ29" s="21">
        <f t="shared" si="112"/>
        <v>0</v>
      </c>
      <c r="DR29" s="21">
        <f t="shared" si="113"/>
        <v>0</v>
      </c>
      <c r="DS29" s="47">
        <f t="shared" si="114"/>
        <v>0</v>
      </c>
      <c r="DT29" s="21">
        <f t="shared" si="115"/>
        <v>0</v>
      </c>
      <c r="DU29" s="47">
        <f t="shared" si="116"/>
        <v>0</v>
      </c>
      <c r="DV29" s="21">
        <f t="shared" si="117"/>
        <v>0</v>
      </c>
      <c r="DW29" s="47">
        <f t="shared" si="118"/>
        <v>0</v>
      </c>
      <c r="DX29" s="21">
        <f t="shared" si="119"/>
        <v>0</v>
      </c>
      <c r="DY29" s="21">
        <f t="shared" si="120"/>
        <v>0</v>
      </c>
      <c r="DZ29" s="21">
        <f t="shared" si="121"/>
        <v>0</v>
      </c>
      <c r="EA29" s="21">
        <f t="shared" si="122"/>
        <v>0</v>
      </c>
      <c r="EB29" s="21">
        <f t="shared" si="123"/>
        <v>0</v>
      </c>
      <c r="EC29" s="47">
        <f t="shared" si="124"/>
        <v>0</v>
      </c>
      <c r="ED29" s="21">
        <f t="shared" si="125"/>
        <v>0</v>
      </c>
      <c r="EE29" s="47">
        <f t="shared" si="126"/>
        <v>0</v>
      </c>
      <c r="EF29" s="21">
        <f t="shared" si="127"/>
        <v>0</v>
      </c>
      <c r="EG29" s="47">
        <f t="shared" si="128"/>
        <v>0</v>
      </c>
      <c r="EH29" s="21">
        <f t="shared" si="128"/>
        <v>0</v>
      </c>
      <c r="EI29" s="21">
        <f>PRODUCT(EG29,EH29)</f>
        <v>0</v>
      </c>
      <c r="EJ29" s="21">
        <f t="shared" si="19"/>
        <v>0</v>
      </c>
      <c r="EK29" s="21" t="str">
        <f t="shared" si="20"/>
        <v/>
      </c>
      <c r="EL29" s="21">
        <f t="shared" si="162"/>
        <v>6.3886735523321256</v>
      </c>
      <c r="EM29" s="21">
        <f t="shared" si="130"/>
        <v>0</v>
      </c>
      <c r="EP29" s="48">
        <f t="shared" si="163"/>
        <v>6</v>
      </c>
      <c r="EQ29" s="47">
        <f t="shared" si="164"/>
        <v>1.2566370614359172</v>
      </c>
      <c r="ER29" s="47">
        <f t="shared" si="165"/>
        <v>1</v>
      </c>
      <c r="ES29" s="47">
        <f t="shared" si="131"/>
        <v>0</v>
      </c>
      <c r="ET29" s="47">
        <f t="shared" si="132"/>
        <v>0</v>
      </c>
      <c r="EU29" s="48">
        <f t="shared" si="133"/>
        <v>0</v>
      </c>
      <c r="EV29" s="48">
        <f t="shared" si="166"/>
        <v>0.4</v>
      </c>
      <c r="EW29" s="30">
        <f t="shared" si="21"/>
        <v>0</v>
      </c>
      <c r="EX29" s="47">
        <f t="shared" si="22"/>
        <v>0</v>
      </c>
      <c r="EY29" s="49">
        <f t="shared" si="23"/>
        <v>0</v>
      </c>
      <c r="EZ29" s="48">
        <f t="shared" si="24"/>
        <v>0</v>
      </c>
      <c r="FA29" s="49">
        <f t="shared" si="25"/>
        <v>0</v>
      </c>
      <c r="FB29" s="48">
        <f t="shared" si="26"/>
        <v>0</v>
      </c>
      <c r="FC29" s="49">
        <f t="shared" si="27"/>
        <v>0</v>
      </c>
      <c r="FD29" s="48">
        <f t="shared" si="28"/>
        <v>0</v>
      </c>
      <c r="FE29" s="49">
        <f t="shared" si="29"/>
        <v>0</v>
      </c>
      <c r="FF29" s="48">
        <f t="shared" si="30"/>
        <v>0</v>
      </c>
      <c r="FG29" s="49">
        <f t="shared" si="31"/>
        <v>0</v>
      </c>
      <c r="FH29" s="48">
        <f t="shared" si="32"/>
        <v>0</v>
      </c>
      <c r="FI29" s="49">
        <f t="shared" si="33"/>
        <v>0</v>
      </c>
      <c r="FJ29" s="48">
        <f t="shared" si="34"/>
        <v>0</v>
      </c>
      <c r="FK29" s="49">
        <f t="shared" si="35"/>
        <v>0</v>
      </c>
      <c r="FL29" s="48">
        <f t="shared" si="36"/>
        <v>0</v>
      </c>
      <c r="FM29" s="49">
        <f t="shared" si="37"/>
        <v>0</v>
      </c>
      <c r="FN29" s="48">
        <f t="shared" si="38"/>
        <v>0</v>
      </c>
      <c r="FO29" s="49">
        <f t="shared" si="39"/>
        <v>0</v>
      </c>
      <c r="FP29" s="48">
        <f t="shared" si="40"/>
        <v>0</v>
      </c>
      <c r="FQ29" s="49">
        <f t="shared" si="41"/>
        <v>0</v>
      </c>
      <c r="FR29" s="48">
        <f t="shared" si="42"/>
        <v>0</v>
      </c>
      <c r="FS29" s="49">
        <f t="shared" si="43"/>
        <v>0</v>
      </c>
      <c r="FT29" s="48">
        <f t="shared" si="44"/>
        <v>0</v>
      </c>
      <c r="FU29" s="21">
        <f t="shared" si="167"/>
        <v>3</v>
      </c>
      <c r="FV29" s="21">
        <f t="shared" si="45"/>
        <v>0</v>
      </c>
      <c r="FW29" s="21">
        <f t="shared" si="134"/>
        <v>0</v>
      </c>
      <c r="FX29" s="22">
        <f t="shared" si="46"/>
        <v>0</v>
      </c>
      <c r="FY29" s="22">
        <f t="shared" si="47"/>
        <v>0</v>
      </c>
      <c r="FZ29" s="21">
        <f t="shared" si="48"/>
        <v>0</v>
      </c>
      <c r="GA29" s="21">
        <f t="shared" si="49"/>
        <v>0</v>
      </c>
      <c r="GB29" s="21">
        <f t="shared" si="50"/>
        <v>0</v>
      </c>
      <c r="GC29" s="21">
        <f t="shared" si="51"/>
        <v>0</v>
      </c>
      <c r="GD29" s="21">
        <f t="shared" si="52"/>
        <v>0</v>
      </c>
      <c r="GE29" s="21">
        <f t="shared" si="53"/>
        <v>0</v>
      </c>
      <c r="GF29" s="21">
        <f t="shared" si="54"/>
        <v>0</v>
      </c>
      <c r="GG29" s="21">
        <f t="shared" si="55"/>
        <v>0</v>
      </c>
      <c r="GH29" s="21">
        <f t="shared" si="56"/>
        <v>0</v>
      </c>
      <c r="GI29" s="21">
        <f t="shared" si="57"/>
        <v>0</v>
      </c>
      <c r="GJ29" s="31">
        <f t="shared" si="58"/>
        <v>0</v>
      </c>
      <c r="GK29" s="21">
        <f t="shared" si="59"/>
        <v>0</v>
      </c>
      <c r="GL29" s="21">
        <f t="shared" si="60"/>
        <v>0</v>
      </c>
      <c r="GM29" s="21">
        <f t="shared" si="61"/>
        <v>0</v>
      </c>
      <c r="GN29" s="21">
        <f t="shared" si="135"/>
        <v>0</v>
      </c>
      <c r="GO29" s="21">
        <f t="shared" si="136"/>
        <v>0</v>
      </c>
      <c r="GP29" s="21">
        <f t="shared" si="137"/>
        <v>0</v>
      </c>
      <c r="GQ29" s="31">
        <f t="shared" si="62"/>
        <v>0</v>
      </c>
      <c r="GR29" s="48">
        <f t="shared" si="168"/>
        <v>8</v>
      </c>
      <c r="GS29" s="48">
        <f t="shared" si="63"/>
        <v>-7</v>
      </c>
      <c r="GT29" s="21">
        <f t="shared" si="64"/>
        <v>0</v>
      </c>
      <c r="GU29" s="31">
        <f t="shared" si="138"/>
        <v>0</v>
      </c>
      <c r="GV29" s="31">
        <f t="shared" si="139"/>
        <v>0</v>
      </c>
      <c r="GW29" s="40">
        <f t="shared" si="169"/>
        <v>0</v>
      </c>
      <c r="GX29" s="21">
        <f t="shared" si="140"/>
        <v>1</v>
      </c>
      <c r="GY29" s="21" t="str">
        <f t="shared" si="141"/>
        <v/>
      </c>
      <c r="GZ29" s="21" t="str">
        <f t="shared" si="65"/>
        <v/>
      </c>
      <c r="HA29" s="21" t="str">
        <f t="shared" si="66"/>
        <v/>
      </c>
      <c r="HB29" s="21">
        <f t="shared" si="67"/>
        <v>0</v>
      </c>
      <c r="HC29" s="21">
        <f t="shared" si="170"/>
        <v>123</v>
      </c>
      <c r="HD29" s="21">
        <f t="shared" si="142"/>
        <v>0</v>
      </c>
      <c r="HE29" s="21">
        <f t="shared" si="171"/>
        <v>0</v>
      </c>
      <c r="HF29" s="21">
        <f t="shared" si="172"/>
        <v>0</v>
      </c>
      <c r="HG29" s="49">
        <f t="shared" si="143"/>
        <v>-7</v>
      </c>
      <c r="HH29" s="49">
        <f t="shared" si="144"/>
        <v>80</v>
      </c>
      <c r="HI29" s="49"/>
      <c r="HJ29" s="21">
        <f t="shared" si="145"/>
        <v>0.5</v>
      </c>
      <c r="HK29" s="21">
        <f t="shared" si="68"/>
        <v>119.11726279229272</v>
      </c>
      <c r="HL29" s="21">
        <f t="shared" si="68"/>
        <v>31.699604776332542</v>
      </c>
      <c r="HM29" s="21">
        <f t="shared" si="68"/>
        <v>15.23458936452888</v>
      </c>
      <c r="HN29" s="21">
        <f t="shared" si="68"/>
        <v>9.1229651450815883</v>
      </c>
      <c r="HO29" s="21">
        <f t="shared" si="68"/>
        <v>6.1341021783603766</v>
      </c>
      <c r="HP29" s="21">
        <f t="shared" si="68"/>
        <v>4.4319044492516984</v>
      </c>
      <c r="HQ29" s="21">
        <f t="shared" si="68"/>
        <v>3.3634159873425307</v>
      </c>
      <c r="HR29" s="21">
        <f t="shared" si="68"/>
        <v>2.6456740803379453</v>
      </c>
      <c r="HS29" s="21">
        <f t="shared" si="68"/>
        <v>2.1387930908558044</v>
      </c>
      <c r="HT29" s="21">
        <f t="shared" si="68"/>
        <v>1.7667573245884549</v>
      </c>
      <c r="HU29" s="21">
        <f t="shared" si="68"/>
        <v>1.4851977795851876</v>
      </c>
      <c r="HV29" s="21">
        <f t="shared" si="68"/>
        <v>1.2667243961104921</v>
      </c>
      <c r="HW29" s="8">
        <f t="shared" si="69"/>
        <v>0</v>
      </c>
      <c r="HX29" s="8">
        <f t="shared" si="70"/>
        <v>0</v>
      </c>
      <c r="HY29" s="8">
        <f t="shared" si="71"/>
        <v>0</v>
      </c>
      <c r="HZ29" s="8">
        <f t="shared" si="72"/>
        <v>0</v>
      </c>
      <c r="IA29" s="8">
        <f t="shared" si="73"/>
        <v>0</v>
      </c>
      <c r="IB29" s="8">
        <f t="shared" si="74"/>
        <v>0</v>
      </c>
      <c r="IC29" s="8">
        <f t="shared" si="75"/>
        <v>0</v>
      </c>
      <c r="ID29" s="8">
        <f t="shared" si="76"/>
        <v>0</v>
      </c>
      <c r="IE29" s="8">
        <f t="shared" si="77"/>
        <v>0</v>
      </c>
      <c r="IF29" s="8">
        <f t="shared" si="78"/>
        <v>0</v>
      </c>
      <c r="IG29" s="8">
        <f t="shared" si="79"/>
        <v>0</v>
      </c>
      <c r="IH29" s="8">
        <f t="shared" si="80"/>
        <v>0</v>
      </c>
      <c r="II29" s="8">
        <f t="shared" si="81"/>
        <v>0</v>
      </c>
      <c r="IJ29" s="10">
        <f t="shared" si="146"/>
        <v>0</v>
      </c>
      <c r="IK29" s="10">
        <f t="shared" si="147"/>
        <v>0</v>
      </c>
      <c r="IL29" s="10">
        <f t="shared" si="148"/>
        <v>0</v>
      </c>
      <c r="IM29" s="10">
        <f t="shared" si="149"/>
        <v>0</v>
      </c>
      <c r="IN29" s="10">
        <f t="shared" si="150"/>
        <v>0</v>
      </c>
      <c r="IO29" s="10">
        <f t="shared" si="151"/>
        <v>0</v>
      </c>
      <c r="IP29" s="10">
        <f t="shared" si="152"/>
        <v>0</v>
      </c>
      <c r="IQ29" s="10">
        <f t="shared" si="153"/>
        <v>0</v>
      </c>
      <c r="IR29" s="10">
        <f t="shared" si="154"/>
        <v>0</v>
      </c>
      <c r="IS29" s="10">
        <f t="shared" si="155"/>
        <v>0</v>
      </c>
      <c r="IT29" s="10">
        <f t="shared" si="156"/>
        <v>0</v>
      </c>
      <c r="IU29" s="10">
        <f t="shared" si="157"/>
        <v>0</v>
      </c>
      <c r="IV29" s="11">
        <f t="shared" si="83"/>
        <v>0</v>
      </c>
    </row>
    <row r="30" spans="1:256" ht="17.100000000000001" customHeight="1" x14ac:dyDescent="0.25">
      <c r="A30" s="427"/>
      <c r="B30" s="206">
        <v>16</v>
      </c>
      <c r="C30" s="16"/>
      <c r="D30" s="232"/>
      <c r="E30" s="232"/>
      <c r="F30" s="232"/>
      <c r="G30" s="232"/>
      <c r="H30" s="232"/>
      <c r="I30" s="232"/>
      <c r="J30" s="232"/>
      <c r="K30" s="232"/>
      <c r="L30" s="406"/>
      <c r="M30" s="407"/>
      <c r="N30" s="407"/>
      <c r="O30" s="407"/>
      <c r="P30" s="407"/>
      <c r="Q30" s="407"/>
      <c r="R30" s="407"/>
      <c r="S30" s="407"/>
      <c r="T30" s="407"/>
      <c r="U30" s="407"/>
      <c r="V30" s="408"/>
      <c r="W30" s="213" t="str">
        <f t="shared" si="84"/>
        <v/>
      </c>
      <c r="X30" s="238"/>
      <c r="Y30" s="240">
        <v>0.5</v>
      </c>
      <c r="Z30" s="121" t="str">
        <f t="shared" si="85"/>
        <v/>
      </c>
      <c r="AA30" s="122" t="str">
        <f t="shared" si="86"/>
        <v/>
      </c>
      <c r="AB30" s="108"/>
      <c r="AC30" s="108"/>
      <c r="AD30" s="108"/>
      <c r="AE30" s="108"/>
      <c r="AF30" s="108"/>
      <c r="AG30" s="108"/>
      <c r="AH30" s="108"/>
      <c r="AI30" s="108"/>
      <c r="AJ30" s="108"/>
      <c r="AK30" s="108"/>
      <c r="AL30" s="108"/>
      <c r="AM30" s="108"/>
      <c r="AN30" s="108"/>
      <c r="AO30" s="108"/>
      <c r="AP30" s="108"/>
      <c r="AQ30" s="108"/>
      <c r="AR30" s="108"/>
      <c r="AS30" s="108"/>
      <c r="AT30" s="109"/>
      <c r="AU30" s="55"/>
      <c r="AV30" s="55"/>
      <c r="AW30" s="44">
        <f t="shared" si="87"/>
        <v>0</v>
      </c>
      <c r="AX30" s="43">
        <f t="shared" si="88"/>
        <v>0</v>
      </c>
      <c r="AY30" s="44">
        <f t="shared" si="89"/>
        <v>0</v>
      </c>
      <c r="AZ30" s="44">
        <f t="shared" si="90"/>
        <v>0</v>
      </c>
      <c r="BA30" s="44">
        <f t="shared" si="91"/>
        <v>0</v>
      </c>
      <c r="BB30" s="55"/>
      <c r="BC30" s="55"/>
      <c r="BD30" s="55"/>
      <c r="BE30" s="25" t="b">
        <v>0</v>
      </c>
      <c r="BF30" s="25" t="b">
        <v>0</v>
      </c>
      <c r="BG30" s="25" t="b">
        <v>0</v>
      </c>
      <c r="BH30" s="25" t="b">
        <v>0</v>
      </c>
      <c r="BI30" s="25" t="b">
        <v>0</v>
      </c>
      <c r="BJ30" s="25" t="b">
        <v>0</v>
      </c>
      <c r="BK30" s="25" t="b">
        <v>0</v>
      </c>
      <c r="BL30" s="25" t="b">
        <v>0</v>
      </c>
      <c r="BN30" s="22">
        <f t="shared" si="16"/>
        <v>0</v>
      </c>
      <c r="BO30" s="22">
        <f t="shared" si="17"/>
        <v>0</v>
      </c>
      <c r="BP30" s="22">
        <f t="shared" si="17"/>
        <v>0</v>
      </c>
      <c r="BQ30" s="22">
        <f t="shared" si="17"/>
        <v>0</v>
      </c>
      <c r="BR30" s="22">
        <f t="shared" si="17"/>
        <v>0</v>
      </c>
      <c r="BS30" s="22">
        <f t="shared" si="17"/>
        <v>0</v>
      </c>
      <c r="BT30" s="22">
        <f t="shared" si="17"/>
        <v>0</v>
      </c>
      <c r="BU30" s="22">
        <f t="shared" si="17"/>
        <v>0</v>
      </c>
      <c r="BW30" s="22">
        <f t="shared" si="92"/>
        <v>0</v>
      </c>
      <c r="BX30" s="22">
        <f t="shared" si="93"/>
        <v>0</v>
      </c>
      <c r="BZ30" s="22">
        <f t="shared" si="94"/>
        <v>0</v>
      </c>
      <c r="CA30" s="22" t="b">
        <f t="shared" si="95"/>
        <v>1</v>
      </c>
      <c r="CB30" s="22">
        <f t="shared" si="96"/>
        <v>1</v>
      </c>
      <c r="CC30" s="32">
        <f t="shared" si="97"/>
        <v>0</v>
      </c>
      <c r="CD30" s="22">
        <f t="shared" si="158"/>
        <v>0</v>
      </c>
      <c r="CE30" s="22">
        <f t="shared" si="159"/>
        <v>0</v>
      </c>
      <c r="CF30" s="22">
        <f t="shared" si="158"/>
        <v>0</v>
      </c>
      <c r="CG30" s="22">
        <f t="shared" si="173"/>
        <v>0</v>
      </c>
      <c r="CH30" s="22" t="str">
        <f t="shared" si="18"/>
        <v/>
      </c>
      <c r="CI30" s="22" t="str">
        <f t="shared" si="160"/>
        <v/>
      </c>
      <c r="CJ30" s="22" t="str">
        <f t="shared" si="98"/>
        <v/>
      </c>
      <c r="CK30" s="22" t="str">
        <f t="shared" si="99"/>
        <v/>
      </c>
      <c r="CL30" s="22" t="str">
        <f t="shared" si="100"/>
        <v/>
      </c>
      <c r="CN30" s="22">
        <f>IF(CM65=2,C30,0)</f>
        <v>0</v>
      </c>
      <c r="CO30" s="22">
        <f t="shared" si="101"/>
        <v>0</v>
      </c>
      <c r="CP30" s="22">
        <f t="shared" si="102"/>
        <v>0</v>
      </c>
      <c r="CS30" s="22">
        <f>O5-B30</f>
        <v>-8</v>
      </c>
      <c r="CT30" s="22">
        <f t="shared" si="103"/>
        <v>0</v>
      </c>
      <c r="CU30" s="22" t="str">
        <f t="shared" si="161"/>
        <v>3</v>
      </c>
      <c r="CV30" s="22" t="str">
        <f t="shared" si="104"/>
        <v/>
      </c>
      <c r="CW30" s="22">
        <f t="shared" si="105"/>
        <v>0</v>
      </c>
      <c r="CX30" s="22">
        <f t="shared" si="106"/>
        <v>0</v>
      </c>
      <c r="CY30" s="22">
        <f t="shared" si="107"/>
        <v>0</v>
      </c>
      <c r="CZ30" s="22">
        <f t="shared" si="108"/>
        <v>0</v>
      </c>
      <c r="DA30" s="22" t="str">
        <f>IF(CT30=1,(#REF!+#REF!+#REF!+#REF!+#REF!+#REF!+#REF!+#REF!)*CO30,"")</f>
        <v/>
      </c>
      <c r="DB30" s="22" t="str">
        <f>IF(CZ30&gt;0,(#REF!+#REF!+#REF!+#REF!+#REF!+#REF!+#REF!+#REF!)*CO30,"")</f>
        <v/>
      </c>
      <c r="DC30" s="22">
        <f t="shared" si="109"/>
        <v>1</v>
      </c>
      <c r="DD30" s="22">
        <f t="shared" si="110"/>
        <v>-7</v>
      </c>
      <c r="DE30" s="22" t="str">
        <f t="shared" si="111"/>
        <v/>
      </c>
      <c r="DF30" s="22" t="str">
        <f>IF(DE30=1,(#REF!+#REF!+#REF!+#REF!+#REF!+#REF!+#REF!+#REF!)*CO30,"")</f>
        <v/>
      </c>
      <c r="DI30" s="32"/>
      <c r="DM30" s="32" t="s">
        <v>28</v>
      </c>
      <c r="DN30" s="52">
        <f>SUM(DN28:DN29)</f>
        <v>0.12566370614359174</v>
      </c>
      <c r="DQ30" s="21">
        <f t="shared" si="112"/>
        <v>0</v>
      </c>
      <c r="DR30" s="21">
        <f t="shared" si="113"/>
        <v>0</v>
      </c>
      <c r="DS30" s="47">
        <f t="shared" si="114"/>
        <v>0</v>
      </c>
      <c r="DT30" s="21">
        <f t="shared" si="115"/>
        <v>0</v>
      </c>
      <c r="DU30" s="47">
        <f t="shared" si="116"/>
        <v>0</v>
      </c>
      <c r="DV30" s="21">
        <f t="shared" si="117"/>
        <v>0</v>
      </c>
      <c r="DW30" s="47">
        <f t="shared" si="118"/>
        <v>0</v>
      </c>
      <c r="DX30" s="21">
        <f t="shared" si="119"/>
        <v>0</v>
      </c>
      <c r="DY30" s="21">
        <f t="shared" si="120"/>
        <v>0</v>
      </c>
      <c r="DZ30" s="21">
        <f t="shared" si="121"/>
        <v>0</v>
      </c>
      <c r="EA30" s="21">
        <f t="shared" si="122"/>
        <v>0</v>
      </c>
      <c r="EB30" s="21">
        <f t="shared" si="123"/>
        <v>0</v>
      </c>
      <c r="EC30" s="47">
        <f t="shared" si="124"/>
        <v>0</v>
      </c>
      <c r="ED30" s="21">
        <f t="shared" si="125"/>
        <v>0</v>
      </c>
      <c r="EE30" s="47">
        <f t="shared" si="126"/>
        <v>0</v>
      </c>
      <c r="EF30" s="21">
        <f t="shared" si="127"/>
        <v>0</v>
      </c>
      <c r="EG30" s="47">
        <f t="shared" si="128"/>
        <v>0</v>
      </c>
      <c r="EH30" s="21">
        <f t="shared" si="128"/>
        <v>0</v>
      </c>
      <c r="EI30" s="21">
        <f t="shared" si="129"/>
        <v>0</v>
      </c>
      <c r="EJ30" s="21">
        <f t="shared" si="19"/>
        <v>0</v>
      </c>
      <c r="EK30" s="21" t="str">
        <f t="shared" si="20"/>
        <v/>
      </c>
      <c r="EL30" s="21">
        <f t="shared" si="162"/>
        <v>6.3886735523321256</v>
      </c>
      <c r="EM30" s="21">
        <f t="shared" si="130"/>
        <v>0</v>
      </c>
      <c r="EP30" s="48">
        <f t="shared" si="163"/>
        <v>6</v>
      </c>
      <c r="EQ30" s="47">
        <f t="shared" si="164"/>
        <v>1.2566370614359172</v>
      </c>
      <c r="ER30" s="47">
        <f t="shared" si="165"/>
        <v>1</v>
      </c>
      <c r="ES30" s="47">
        <f t="shared" si="131"/>
        <v>0</v>
      </c>
      <c r="ET30" s="47">
        <f t="shared" si="132"/>
        <v>0</v>
      </c>
      <c r="EU30" s="48">
        <f t="shared" si="133"/>
        <v>0</v>
      </c>
      <c r="EV30" s="48">
        <f t="shared" si="166"/>
        <v>0.4</v>
      </c>
      <c r="EW30" s="30">
        <f t="shared" si="21"/>
        <v>0</v>
      </c>
      <c r="EX30" s="47">
        <f t="shared" si="22"/>
        <v>0</v>
      </c>
      <c r="EY30" s="49">
        <f t="shared" si="23"/>
        <v>0</v>
      </c>
      <c r="EZ30" s="48">
        <f t="shared" si="24"/>
        <v>0</v>
      </c>
      <c r="FA30" s="49">
        <f t="shared" si="25"/>
        <v>0</v>
      </c>
      <c r="FB30" s="48">
        <f t="shared" si="26"/>
        <v>0</v>
      </c>
      <c r="FC30" s="49">
        <f t="shared" si="27"/>
        <v>0</v>
      </c>
      <c r="FD30" s="48">
        <f t="shared" si="28"/>
        <v>0</v>
      </c>
      <c r="FE30" s="49">
        <f t="shared" si="29"/>
        <v>0</v>
      </c>
      <c r="FF30" s="48">
        <f t="shared" si="30"/>
        <v>0</v>
      </c>
      <c r="FG30" s="49">
        <f t="shared" si="31"/>
        <v>0</v>
      </c>
      <c r="FH30" s="48">
        <f t="shared" si="32"/>
        <v>0</v>
      </c>
      <c r="FI30" s="49">
        <f t="shared" si="33"/>
        <v>0</v>
      </c>
      <c r="FJ30" s="48">
        <f t="shared" si="34"/>
        <v>0</v>
      </c>
      <c r="FK30" s="49">
        <f t="shared" si="35"/>
        <v>0</v>
      </c>
      <c r="FL30" s="48">
        <f t="shared" si="36"/>
        <v>0</v>
      </c>
      <c r="FM30" s="49">
        <f t="shared" si="37"/>
        <v>0</v>
      </c>
      <c r="FN30" s="48">
        <f t="shared" si="38"/>
        <v>0</v>
      </c>
      <c r="FO30" s="49">
        <f t="shared" si="39"/>
        <v>0</v>
      </c>
      <c r="FP30" s="48">
        <f t="shared" si="40"/>
        <v>0</v>
      </c>
      <c r="FQ30" s="49">
        <f t="shared" si="41"/>
        <v>0</v>
      </c>
      <c r="FR30" s="48">
        <f t="shared" si="42"/>
        <v>0</v>
      </c>
      <c r="FS30" s="49">
        <f t="shared" si="43"/>
        <v>0</v>
      </c>
      <c r="FT30" s="48">
        <f t="shared" si="44"/>
        <v>0</v>
      </c>
      <c r="FU30" s="21">
        <f t="shared" si="167"/>
        <v>3</v>
      </c>
      <c r="FV30" s="21">
        <f t="shared" si="45"/>
        <v>0</v>
      </c>
      <c r="FW30" s="21">
        <f t="shared" si="134"/>
        <v>0</v>
      </c>
      <c r="FX30" s="22">
        <f t="shared" si="46"/>
        <v>0</v>
      </c>
      <c r="FY30" s="22">
        <f t="shared" si="47"/>
        <v>0</v>
      </c>
      <c r="FZ30" s="21">
        <f t="shared" si="48"/>
        <v>0</v>
      </c>
      <c r="GA30" s="21">
        <f t="shared" si="49"/>
        <v>0</v>
      </c>
      <c r="GB30" s="21">
        <f t="shared" si="50"/>
        <v>0</v>
      </c>
      <c r="GC30" s="21">
        <f t="shared" si="51"/>
        <v>0</v>
      </c>
      <c r="GD30" s="21">
        <f t="shared" si="52"/>
        <v>0</v>
      </c>
      <c r="GE30" s="21">
        <f t="shared" si="53"/>
        <v>0</v>
      </c>
      <c r="GF30" s="21">
        <f t="shared" si="54"/>
        <v>0</v>
      </c>
      <c r="GG30" s="21">
        <f t="shared" si="55"/>
        <v>0</v>
      </c>
      <c r="GH30" s="21">
        <f t="shared" si="56"/>
        <v>0</v>
      </c>
      <c r="GI30" s="21">
        <f t="shared" si="57"/>
        <v>0</v>
      </c>
      <c r="GJ30" s="31">
        <f t="shared" si="58"/>
        <v>0</v>
      </c>
      <c r="GK30" s="21">
        <f t="shared" si="59"/>
        <v>0</v>
      </c>
      <c r="GL30" s="21">
        <f t="shared" si="60"/>
        <v>0</v>
      </c>
      <c r="GM30" s="21">
        <f t="shared" si="61"/>
        <v>0</v>
      </c>
      <c r="GN30" s="21">
        <f t="shared" si="135"/>
        <v>0</v>
      </c>
      <c r="GO30" s="21">
        <f t="shared" si="136"/>
        <v>0</v>
      </c>
      <c r="GP30" s="21">
        <f t="shared" si="137"/>
        <v>0</v>
      </c>
      <c r="GQ30" s="31">
        <f t="shared" si="62"/>
        <v>0</v>
      </c>
      <c r="GR30" s="48">
        <f t="shared" si="168"/>
        <v>8</v>
      </c>
      <c r="GS30" s="48">
        <f t="shared" si="63"/>
        <v>-8</v>
      </c>
      <c r="GT30" s="21">
        <f t="shared" si="64"/>
        <v>0</v>
      </c>
      <c r="GU30" s="31">
        <f t="shared" si="138"/>
        <v>0</v>
      </c>
      <c r="GV30" s="31">
        <f t="shared" si="139"/>
        <v>0</v>
      </c>
      <c r="GW30" s="40">
        <f t="shared" si="169"/>
        <v>0</v>
      </c>
      <c r="GX30" s="21">
        <f t="shared" si="140"/>
        <v>1</v>
      </c>
      <c r="GY30" s="21" t="str">
        <f t="shared" si="141"/>
        <v/>
      </c>
      <c r="GZ30" s="21" t="str">
        <f t="shared" si="65"/>
        <v/>
      </c>
      <c r="HA30" s="21" t="str">
        <f t="shared" si="66"/>
        <v/>
      </c>
      <c r="HB30" s="21">
        <f t="shared" si="67"/>
        <v>0</v>
      </c>
      <c r="HC30" s="21">
        <f t="shared" si="170"/>
        <v>123</v>
      </c>
      <c r="HD30" s="21">
        <f t="shared" si="142"/>
        <v>0</v>
      </c>
      <c r="HE30" s="21">
        <f t="shared" si="171"/>
        <v>0</v>
      </c>
      <c r="HF30" s="21">
        <f t="shared" si="172"/>
        <v>0</v>
      </c>
      <c r="HG30" s="49">
        <f t="shared" si="143"/>
        <v>-8</v>
      </c>
      <c r="HH30" s="49">
        <f t="shared" si="144"/>
        <v>80</v>
      </c>
      <c r="HI30" s="49"/>
      <c r="HJ30" s="21">
        <f t="shared" si="145"/>
        <v>0.5</v>
      </c>
      <c r="HK30" s="21">
        <f t="shared" si="68"/>
        <v>119.11726279229272</v>
      </c>
      <c r="HL30" s="21">
        <f t="shared" si="68"/>
        <v>31.699604776332542</v>
      </c>
      <c r="HM30" s="21">
        <f t="shared" si="68"/>
        <v>15.23458936452888</v>
      </c>
      <c r="HN30" s="21">
        <f t="shared" si="68"/>
        <v>9.1229651450815883</v>
      </c>
      <c r="HO30" s="21">
        <f t="shared" si="68"/>
        <v>6.1341021783603766</v>
      </c>
      <c r="HP30" s="21">
        <f t="shared" si="68"/>
        <v>4.4319044492516984</v>
      </c>
      <c r="HQ30" s="21">
        <f t="shared" si="68"/>
        <v>3.3634159873425307</v>
      </c>
      <c r="HR30" s="21">
        <f t="shared" si="68"/>
        <v>2.6456740803379453</v>
      </c>
      <c r="HS30" s="21">
        <f t="shared" si="68"/>
        <v>2.1387930908558044</v>
      </c>
      <c r="HT30" s="21">
        <f t="shared" si="68"/>
        <v>1.7667573245884549</v>
      </c>
      <c r="HU30" s="21">
        <f t="shared" si="68"/>
        <v>1.4851977795851876</v>
      </c>
      <c r="HV30" s="21">
        <f t="shared" si="68"/>
        <v>1.2667243961104921</v>
      </c>
      <c r="HW30" s="8">
        <f t="shared" si="69"/>
        <v>0</v>
      </c>
      <c r="HX30" s="8">
        <f t="shared" si="70"/>
        <v>0</v>
      </c>
      <c r="HY30" s="8">
        <f t="shared" si="71"/>
        <v>0</v>
      </c>
      <c r="HZ30" s="8">
        <f t="shared" si="72"/>
        <v>0</v>
      </c>
      <c r="IA30" s="8">
        <f t="shared" si="73"/>
        <v>0</v>
      </c>
      <c r="IB30" s="8">
        <f t="shared" si="74"/>
        <v>0</v>
      </c>
      <c r="IC30" s="8">
        <f t="shared" si="75"/>
        <v>0</v>
      </c>
      <c r="ID30" s="8">
        <f t="shared" si="76"/>
        <v>0</v>
      </c>
      <c r="IE30" s="8">
        <f t="shared" si="77"/>
        <v>0</v>
      </c>
      <c r="IF30" s="8">
        <f t="shared" si="78"/>
        <v>0</v>
      </c>
      <c r="IG30" s="8">
        <f t="shared" si="79"/>
        <v>0</v>
      </c>
      <c r="IH30" s="8">
        <f t="shared" si="80"/>
        <v>0</v>
      </c>
      <c r="II30" s="8">
        <f t="shared" si="81"/>
        <v>0</v>
      </c>
      <c r="IJ30" s="10">
        <f t="shared" si="146"/>
        <v>0</v>
      </c>
      <c r="IK30" s="10">
        <f t="shared" si="147"/>
        <v>0</v>
      </c>
      <c r="IL30" s="10">
        <f t="shared" si="148"/>
        <v>0</v>
      </c>
      <c r="IM30" s="10">
        <f t="shared" si="149"/>
        <v>0</v>
      </c>
      <c r="IN30" s="10">
        <f t="shared" si="150"/>
        <v>0</v>
      </c>
      <c r="IO30" s="10">
        <f t="shared" si="151"/>
        <v>0</v>
      </c>
      <c r="IP30" s="10">
        <f t="shared" si="152"/>
        <v>0</v>
      </c>
      <c r="IQ30" s="10">
        <f t="shared" si="153"/>
        <v>0</v>
      </c>
      <c r="IR30" s="10">
        <f t="shared" si="154"/>
        <v>0</v>
      </c>
      <c r="IS30" s="10">
        <f t="shared" si="155"/>
        <v>0</v>
      </c>
      <c r="IT30" s="10">
        <f t="shared" si="156"/>
        <v>0</v>
      </c>
      <c r="IU30" s="10">
        <f t="shared" si="157"/>
        <v>0</v>
      </c>
      <c r="IV30" s="11">
        <f t="shared" si="83"/>
        <v>0</v>
      </c>
    </row>
    <row r="31" spans="1:256" ht="17.100000000000001" customHeight="1" x14ac:dyDescent="0.25">
      <c r="A31" s="427"/>
      <c r="B31" s="206">
        <v>17</v>
      </c>
      <c r="C31" s="16"/>
      <c r="D31" s="232"/>
      <c r="E31" s="232"/>
      <c r="F31" s="232"/>
      <c r="G31" s="232"/>
      <c r="H31" s="232"/>
      <c r="I31" s="232"/>
      <c r="J31" s="232"/>
      <c r="K31" s="232"/>
      <c r="L31" s="409"/>
      <c r="M31" s="409"/>
      <c r="N31" s="409"/>
      <c r="O31" s="409"/>
      <c r="P31" s="409"/>
      <c r="Q31" s="409"/>
      <c r="R31" s="409"/>
      <c r="S31" s="409"/>
      <c r="T31" s="409"/>
      <c r="U31" s="295" t="str">
        <f>E3</f>
        <v xml:space="preserve">Leandro Bertaco Lúcio  CREA-SP:5069233488         </v>
      </c>
      <c r="V31" s="296"/>
      <c r="W31" s="213" t="str">
        <f t="shared" si="84"/>
        <v/>
      </c>
      <c r="X31" s="238"/>
      <c r="Y31" s="240">
        <v>0.5</v>
      </c>
      <c r="Z31" s="121" t="str">
        <f t="shared" si="85"/>
        <v/>
      </c>
      <c r="AA31" s="122" t="str">
        <f t="shared" si="86"/>
        <v/>
      </c>
      <c r="AB31" s="110"/>
      <c r="AC31" s="110"/>
      <c r="AD31" s="110"/>
      <c r="AE31" s="110"/>
      <c r="AF31" s="110"/>
      <c r="AG31" s="110"/>
      <c r="AH31" s="110"/>
      <c r="AI31" s="110"/>
      <c r="AJ31" s="110"/>
      <c r="AK31" s="110"/>
      <c r="AL31" s="110"/>
      <c r="AM31" s="110"/>
      <c r="AN31" s="110"/>
      <c r="AO31" s="110"/>
      <c r="AP31" s="110"/>
      <c r="AQ31" s="110"/>
      <c r="AR31" s="110"/>
      <c r="AS31" s="110"/>
      <c r="AT31" s="111"/>
      <c r="AU31" s="56"/>
      <c r="AV31" s="56"/>
      <c r="AW31" s="44">
        <f t="shared" si="87"/>
        <v>0</v>
      </c>
      <c r="AX31" s="43">
        <f t="shared" si="88"/>
        <v>0</v>
      </c>
      <c r="AY31" s="44">
        <f t="shared" si="89"/>
        <v>0</v>
      </c>
      <c r="AZ31" s="44">
        <f t="shared" si="90"/>
        <v>0</v>
      </c>
      <c r="BA31" s="44">
        <f t="shared" si="91"/>
        <v>0</v>
      </c>
      <c r="BB31" s="56"/>
      <c r="BC31" s="56"/>
      <c r="BD31" s="56"/>
      <c r="BE31" s="25" t="b">
        <v>0</v>
      </c>
      <c r="BF31" s="25" t="b">
        <v>0</v>
      </c>
      <c r="BG31" s="25" t="b">
        <v>0</v>
      </c>
      <c r="BH31" s="25" t="b">
        <v>0</v>
      </c>
      <c r="BI31" s="25" t="b">
        <v>0</v>
      </c>
      <c r="BJ31" s="25" t="b">
        <v>0</v>
      </c>
      <c r="BK31" s="25" t="b">
        <v>0</v>
      </c>
      <c r="BL31" s="25" t="b">
        <v>0</v>
      </c>
      <c r="BN31" s="22">
        <f t="shared" si="16"/>
        <v>0</v>
      </c>
      <c r="BO31" s="22">
        <f t="shared" si="17"/>
        <v>0</v>
      </c>
      <c r="BP31" s="22">
        <f t="shared" si="17"/>
        <v>0</v>
      </c>
      <c r="BQ31" s="22">
        <f t="shared" si="17"/>
        <v>0</v>
      </c>
      <c r="BR31" s="22">
        <f t="shared" si="17"/>
        <v>0</v>
      </c>
      <c r="BS31" s="22">
        <f t="shared" si="17"/>
        <v>0</v>
      </c>
      <c r="BT31" s="22">
        <f t="shared" si="17"/>
        <v>0</v>
      </c>
      <c r="BU31" s="22">
        <f t="shared" si="17"/>
        <v>0</v>
      </c>
      <c r="BW31" s="22">
        <f t="shared" si="92"/>
        <v>0</v>
      </c>
      <c r="BX31" s="22">
        <f t="shared" si="93"/>
        <v>0</v>
      </c>
      <c r="BZ31" s="22">
        <f t="shared" si="94"/>
        <v>0</v>
      </c>
      <c r="CA31" s="22" t="b">
        <f t="shared" si="95"/>
        <v>1</v>
      </c>
      <c r="CB31" s="22">
        <f t="shared" si="96"/>
        <v>1</v>
      </c>
      <c r="CC31" s="32">
        <f t="shared" si="97"/>
        <v>0</v>
      </c>
      <c r="CD31" s="22">
        <f t="shared" si="158"/>
        <v>0</v>
      </c>
      <c r="CE31" s="22">
        <f t="shared" si="159"/>
        <v>0</v>
      </c>
      <c r="CF31" s="22">
        <f t="shared" si="158"/>
        <v>0</v>
      </c>
      <c r="CG31" s="22">
        <f t="shared" si="173"/>
        <v>0</v>
      </c>
      <c r="CH31" s="22" t="str">
        <f t="shared" si="18"/>
        <v/>
      </c>
      <c r="CI31" s="22" t="str">
        <f t="shared" si="160"/>
        <v/>
      </c>
      <c r="CJ31" s="22" t="str">
        <f t="shared" si="98"/>
        <v/>
      </c>
      <c r="CK31" s="22" t="str">
        <f t="shared" si="99"/>
        <v/>
      </c>
      <c r="CL31" s="22" t="str">
        <f t="shared" si="100"/>
        <v/>
      </c>
      <c r="CN31" s="22">
        <f>IF(CM65=2,C31,0)</f>
        <v>0</v>
      </c>
      <c r="CO31" s="22">
        <f t="shared" si="101"/>
        <v>0</v>
      </c>
      <c r="CP31" s="22">
        <f t="shared" si="102"/>
        <v>0</v>
      </c>
      <c r="CS31" s="22">
        <f>O5-B31</f>
        <v>-9</v>
      </c>
      <c r="CT31" s="22">
        <f t="shared" si="103"/>
        <v>0</v>
      </c>
      <c r="CU31" s="22" t="str">
        <f t="shared" si="161"/>
        <v>3</v>
      </c>
      <c r="CV31" s="22" t="str">
        <f t="shared" si="104"/>
        <v/>
      </c>
      <c r="CW31" s="22">
        <f t="shared" si="105"/>
        <v>0</v>
      </c>
      <c r="CX31" s="22">
        <f t="shared" si="106"/>
        <v>0</v>
      </c>
      <c r="CY31" s="22">
        <f t="shared" si="107"/>
        <v>0</v>
      </c>
      <c r="CZ31" s="22">
        <f t="shared" si="108"/>
        <v>0</v>
      </c>
      <c r="DA31" s="22" t="str">
        <f>IF(CT31=1,(#REF!+#REF!+#REF!+#REF!+#REF!+#REF!+#REF!+#REF!)*CO31,"")</f>
        <v/>
      </c>
      <c r="DB31" s="22" t="str">
        <f>IF(CZ31&gt;0,(#REF!+#REF!+#REF!+#REF!+#REF!+#REF!+#REF!+#REF!)*CO31,"")</f>
        <v/>
      </c>
      <c r="DC31" s="22">
        <f t="shared" si="109"/>
        <v>1</v>
      </c>
      <c r="DD31" s="22">
        <f t="shared" si="110"/>
        <v>-8</v>
      </c>
      <c r="DE31" s="22" t="str">
        <f t="shared" si="111"/>
        <v/>
      </c>
      <c r="DF31" s="22" t="str">
        <f>IF(DE31=1,(#REF!+#REF!+#REF!+#REF!+#REF!+#REF!+#REF!+#REF!)*CO31,"")</f>
        <v/>
      </c>
      <c r="DM31" s="32" t="s">
        <v>27</v>
      </c>
      <c r="DN31" s="22">
        <f>DM23</f>
        <v>0.4</v>
      </c>
      <c r="DQ31" s="21">
        <f t="shared" si="112"/>
        <v>0</v>
      </c>
      <c r="DR31" s="21">
        <f t="shared" si="113"/>
        <v>0</v>
      </c>
      <c r="DS31" s="47">
        <f t="shared" si="114"/>
        <v>0</v>
      </c>
      <c r="DT31" s="21">
        <f t="shared" si="115"/>
        <v>0</v>
      </c>
      <c r="DU31" s="47">
        <f t="shared" si="116"/>
        <v>0</v>
      </c>
      <c r="DV31" s="21">
        <f t="shared" si="117"/>
        <v>0</v>
      </c>
      <c r="DW31" s="47">
        <f t="shared" si="118"/>
        <v>0</v>
      </c>
      <c r="DX31" s="21">
        <f t="shared" si="119"/>
        <v>0</v>
      </c>
      <c r="DY31" s="21">
        <f t="shared" si="120"/>
        <v>0</v>
      </c>
      <c r="DZ31" s="21">
        <f t="shared" si="121"/>
        <v>0</v>
      </c>
      <c r="EA31" s="21">
        <f t="shared" si="122"/>
        <v>0</v>
      </c>
      <c r="EB31" s="21">
        <f t="shared" si="123"/>
        <v>0</v>
      </c>
      <c r="EC31" s="47">
        <f t="shared" si="124"/>
        <v>0</v>
      </c>
      <c r="ED31" s="21">
        <f t="shared" si="125"/>
        <v>0</v>
      </c>
      <c r="EE31" s="47">
        <f t="shared" si="126"/>
        <v>0</v>
      </c>
      <c r="EF31" s="21">
        <f t="shared" si="127"/>
        <v>0</v>
      </c>
      <c r="EG31" s="47">
        <f t="shared" si="128"/>
        <v>0</v>
      </c>
      <c r="EH31" s="21">
        <f t="shared" si="128"/>
        <v>0</v>
      </c>
      <c r="EI31" s="21">
        <f t="shared" si="129"/>
        <v>0</v>
      </c>
      <c r="EJ31" s="21">
        <f t="shared" si="19"/>
        <v>0</v>
      </c>
      <c r="EK31" s="21" t="str">
        <f t="shared" si="20"/>
        <v/>
      </c>
      <c r="EL31" s="21">
        <f t="shared" si="162"/>
        <v>6.3886735523321256</v>
      </c>
      <c r="EM31" s="21">
        <f t="shared" si="130"/>
        <v>0</v>
      </c>
      <c r="EP31" s="48">
        <f t="shared" si="163"/>
        <v>6</v>
      </c>
      <c r="EQ31" s="47">
        <f t="shared" si="164"/>
        <v>1.2566370614359172</v>
      </c>
      <c r="ER31" s="47">
        <f t="shared" si="165"/>
        <v>1</v>
      </c>
      <c r="ES31" s="47">
        <f t="shared" si="131"/>
        <v>0</v>
      </c>
      <c r="ET31" s="47">
        <f t="shared" si="132"/>
        <v>0</v>
      </c>
      <c r="EU31" s="48">
        <f t="shared" si="133"/>
        <v>0</v>
      </c>
      <c r="EV31" s="48">
        <f t="shared" si="166"/>
        <v>0.4</v>
      </c>
      <c r="EW31" s="30">
        <f t="shared" si="21"/>
        <v>0</v>
      </c>
      <c r="EX31" s="47">
        <f t="shared" si="22"/>
        <v>0</v>
      </c>
      <c r="EY31" s="49">
        <f t="shared" si="23"/>
        <v>0</v>
      </c>
      <c r="EZ31" s="48">
        <f t="shared" si="24"/>
        <v>0</v>
      </c>
      <c r="FA31" s="49">
        <f t="shared" si="25"/>
        <v>0</v>
      </c>
      <c r="FB31" s="48">
        <f t="shared" si="26"/>
        <v>0</v>
      </c>
      <c r="FC31" s="49">
        <f t="shared" si="27"/>
        <v>0</v>
      </c>
      <c r="FD31" s="48">
        <f t="shared" si="28"/>
        <v>0</v>
      </c>
      <c r="FE31" s="49">
        <f t="shared" si="29"/>
        <v>0</v>
      </c>
      <c r="FF31" s="48">
        <f t="shared" si="30"/>
        <v>0</v>
      </c>
      <c r="FG31" s="49">
        <f t="shared" si="31"/>
        <v>0</v>
      </c>
      <c r="FH31" s="48">
        <f t="shared" si="32"/>
        <v>0</v>
      </c>
      <c r="FI31" s="49">
        <f t="shared" si="33"/>
        <v>0</v>
      </c>
      <c r="FJ31" s="48">
        <f t="shared" si="34"/>
        <v>0</v>
      </c>
      <c r="FK31" s="49">
        <f t="shared" si="35"/>
        <v>0</v>
      </c>
      <c r="FL31" s="48">
        <f t="shared" si="36"/>
        <v>0</v>
      </c>
      <c r="FM31" s="49">
        <f t="shared" si="37"/>
        <v>0</v>
      </c>
      <c r="FN31" s="48">
        <f t="shared" si="38"/>
        <v>0</v>
      </c>
      <c r="FO31" s="49">
        <f t="shared" si="39"/>
        <v>0</v>
      </c>
      <c r="FP31" s="48">
        <f t="shared" si="40"/>
        <v>0</v>
      </c>
      <c r="FQ31" s="49">
        <f t="shared" si="41"/>
        <v>0</v>
      </c>
      <c r="FR31" s="48">
        <f t="shared" si="42"/>
        <v>0</v>
      </c>
      <c r="FS31" s="49">
        <f t="shared" si="43"/>
        <v>0</v>
      </c>
      <c r="FT31" s="48">
        <f t="shared" si="44"/>
        <v>0</v>
      </c>
      <c r="FU31" s="21">
        <f t="shared" si="167"/>
        <v>3</v>
      </c>
      <c r="FV31" s="21">
        <f t="shared" si="45"/>
        <v>0</v>
      </c>
      <c r="FW31" s="21">
        <f t="shared" si="134"/>
        <v>0</v>
      </c>
      <c r="FX31" s="22">
        <f t="shared" si="46"/>
        <v>0</v>
      </c>
      <c r="FY31" s="22">
        <f t="shared" si="47"/>
        <v>0</v>
      </c>
      <c r="FZ31" s="21">
        <f t="shared" si="48"/>
        <v>0</v>
      </c>
      <c r="GA31" s="21">
        <f t="shared" si="49"/>
        <v>0</v>
      </c>
      <c r="GB31" s="21">
        <f t="shared" si="50"/>
        <v>0</v>
      </c>
      <c r="GC31" s="21">
        <f t="shared" si="51"/>
        <v>0</v>
      </c>
      <c r="GD31" s="21">
        <f t="shared" si="52"/>
        <v>0</v>
      </c>
      <c r="GE31" s="21">
        <f t="shared" si="53"/>
        <v>0</v>
      </c>
      <c r="GF31" s="21">
        <f t="shared" si="54"/>
        <v>0</v>
      </c>
      <c r="GG31" s="21">
        <f t="shared" si="55"/>
        <v>0</v>
      </c>
      <c r="GH31" s="21">
        <f t="shared" si="56"/>
        <v>0</v>
      </c>
      <c r="GI31" s="21">
        <f t="shared" si="57"/>
        <v>0</v>
      </c>
      <c r="GJ31" s="31">
        <f t="shared" si="58"/>
        <v>0</v>
      </c>
      <c r="GK31" s="21">
        <f t="shared" si="59"/>
        <v>0</v>
      </c>
      <c r="GL31" s="21">
        <f t="shared" si="60"/>
        <v>0</v>
      </c>
      <c r="GM31" s="21">
        <f t="shared" si="61"/>
        <v>0</v>
      </c>
      <c r="GN31" s="21">
        <f t="shared" si="135"/>
        <v>0</v>
      </c>
      <c r="GO31" s="21">
        <f t="shared" si="136"/>
        <v>0</v>
      </c>
      <c r="GP31" s="21">
        <f t="shared" si="137"/>
        <v>0</v>
      </c>
      <c r="GQ31" s="31">
        <f t="shared" si="62"/>
        <v>0</v>
      </c>
      <c r="GR31" s="48">
        <f t="shared" si="168"/>
        <v>8</v>
      </c>
      <c r="GS31" s="48">
        <f t="shared" si="63"/>
        <v>-9</v>
      </c>
      <c r="GT31" s="21">
        <f t="shared" si="64"/>
        <v>0</v>
      </c>
      <c r="GU31" s="31">
        <f t="shared" si="138"/>
        <v>0</v>
      </c>
      <c r="GV31" s="31">
        <f t="shared" si="139"/>
        <v>0</v>
      </c>
      <c r="GW31" s="40">
        <f t="shared" si="169"/>
        <v>0</v>
      </c>
      <c r="GX31" s="21">
        <f t="shared" si="140"/>
        <v>1</v>
      </c>
      <c r="GY31" s="21" t="str">
        <f t="shared" si="141"/>
        <v/>
      </c>
      <c r="GZ31" s="21" t="str">
        <f t="shared" si="65"/>
        <v/>
      </c>
      <c r="HA31" s="21" t="str">
        <f t="shared" si="66"/>
        <v/>
      </c>
      <c r="HB31" s="21">
        <f t="shared" si="67"/>
        <v>0</v>
      </c>
      <c r="HC31" s="21">
        <f t="shared" si="170"/>
        <v>123</v>
      </c>
      <c r="HD31" s="21">
        <f t="shared" si="142"/>
        <v>0</v>
      </c>
      <c r="HE31" s="21">
        <f t="shared" si="171"/>
        <v>0</v>
      </c>
      <c r="HF31" s="21">
        <f t="shared" si="172"/>
        <v>0</v>
      </c>
      <c r="HG31" s="49">
        <f t="shared" si="143"/>
        <v>-9</v>
      </c>
      <c r="HH31" s="49">
        <f t="shared" si="144"/>
        <v>80</v>
      </c>
      <c r="HI31" s="49"/>
      <c r="HJ31" s="21">
        <f t="shared" si="145"/>
        <v>0.5</v>
      </c>
      <c r="HK31" s="21">
        <f t="shared" ref="HK31:HK64" si="174">HK30</f>
        <v>119.11726279229272</v>
      </c>
      <c r="HL31" s="21">
        <f t="shared" ref="HL31:HL64" si="175">HL30</f>
        <v>31.699604776332542</v>
      </c>
      <c r="HM31" s="21">
        <f t="shared" ref="HM31:HM64" si="176">HM30</f>
        <v>15.23458936452888</v>
      </c>
      <c r="HN31" s="21">
        <f t="shared" ref="HN31:HN64" si="177">HN30</f>
        <v>9.1229651450815883</v>
      </c>
      <c r="HO31" s="21">
        <f t="shared" ref="HO31:HO64" si="178">HO30</f>
        <v>6.1341021783603766</v>
      </c>
      <c r="HP31" s="21">
        <f t="shared" ref="HP31:HP64" si="179">HP30</f>
        <v>4.4319044492516984</v>
      </c>
      <c r="HQ31" s="21">
        <f t="shared" ref="HQ31:HQ64" si="180">HQ30</f>
        <v>3.3634159873425307</v>
      </c>
      <c r="HR31" s="21">
        <f t="shared" ref="HR31:HR64" si="181">HR30</f>
        <v>2.6456740803379453</v>
      </c>
      <c r="HS31" s="21">
        <f t="shared" ref="HS31:HS64" si="182">HS30</f>
        <v>2.1387930908558044</v>
      </c>
      <c r="HT31" s="21">
        <f t="shared" ref="HT31:HT64" si="183">HT30</f>
        <v>1.7667573245884549</v>
      </c>
      <c r="HU31" s="21">
        <f t="shared" ref="HU31:HU64" si="184">HU30</f>
        <v>1.4851977795851876</v>
      </c>
      <c r="HV31" s="21">
        <f t="shared" ref="HV31:HV64" si="185">HV30</f>
        <v>1.2667243961104921</v>
      </c>
      <c r="HW31" s="8">
        <f>IF(HG31*HH31=0,(POWER(((HF31+HK31)/HF31),HJ31))*FV31,0)</f>
        <v>0</v>
      </c>
      <c r="HX31" s="8">
        <f t="shared" si="70"/>
        <v>0</v>
      </c>
      <c r="HY31" s="8">
        <f t="shared" si="71"/>
        <v>0</v>
      </c>
      <c r="HZ31" s="8">
        <f t="shared" si="72"/>
        <v>0</v>
      </c>
      <c r="IA31" s="8">
        <f t="shared" si="73"/>
        <v>0</v>
      </c>
      <c r="IB31" s="8">
        <f t="shared" si="74"/>
        <v>0</v>
      </c>
      <c r="IC31" s="8">
        <f t="shared" si="75"/>
        <v>0</v>
      </c>
      <c r="ID31" s="8">
        <f t="shared" si="76"/>
        <v>0</v>
      </c>
      <c r="IE31" s="8">
        <f t="shared" si="77"/>
        <v>0</v>
      </c>
      <c r="IF31" s="8">
        <f t="shared" si="78"/>
        <v>0</v>
      </c>
      <c r="IG31" s="8">
        <f t="shared" si="79"/>
        <v>0</v>
      </c>
      <c r="IH31" s="8">
        <f t="shared" si="80"/>
        <v>0</v>
      </c>
      <c r="II31" s="8">
        <f t="shared" si="81"/>
        <v>0</v>
      </c>
      <c r="IJ31" s="10">
        <f t="shared" si="146"/>
        <v>0</v>
      </c>
      <c r="IK31" s="10">
        <f t="shared" si="147"/>
        <v>0</v>
      </c>
      <c r="IL31" s="10">
        <f t="shared" si="148"/>
        <v>0</v>
      </c>
      <c r="IM31" s="10">
        <f t="shared" si="149"/>
        <v>0</v>
      </c>
      <c r="IN31" s="10">
        <f t="shared" si="150"/>
        <v>0</v>
      </c>
      <c r="IO31" s="10">
        <f t="shared" si="151"/>
        <v>0</v>
      </c>
      <c r="IP31" s="10">
        <f t="shared" si="152"/>
        <v>0</v>
      </c>
      <c r="IQ31" s="10">
        <f t="shared" si="153"/>
        <v>0</v>
      </c>
      <c r="IR31" s="10">
        <f t="shared" si="154"/>
        <v>0</v>
      </c>
      <c r="IS31" s="10">
        <f t="shared" si="155"/>
        <v>0</v>
      </c>
      <c r="IT31" s="10">
        <f t="shared" si="156"/>
        <v>0</v>
      </c>
      <c r="IU31" s="10">
        <f t="shared" si="157"/>
        <v>0</v>
      </c>
      <c r="IV31" s="11">
        <f t="shared" si="83"/>
        <v>0</v>
      </c>
    </row>
    <row r="32" spans="1:256" ht="17.100000000000001" customHeight="1" x14ac:dyDescent="0.25">
      <c r="A32" s="427"/>
      <c r="B32" s="206">
        <v>18</v>
      </c>
      <c r="C32" s="16"/>
      <c r="D32" s="232"/>
      <c r="E32" s="232"/>
      <c r="F32" s="232"/>
      <c r="G32" s="232"/>
      <c r="H32" s="232"/>
      <c r="I32" s="232"/>
      <c r="J32" s="232"/>
      <c r="K32" s="232"/>
      <c r="L32" s="410"/>
      <c r="M32" s="411"/>
      <c r="N32" s="411"/>
      <c r="O32" s="411"/>
      <c r="P32" s="411"/>
      <c r="Q32" s="411"/>
      <c r="R32" s="411"/>
      <c r="S32" s="156"/>
      <c r="T32" s="156"/>
      <c r="U32" s="297"/>
      <c r="V32" s="296"/>
      <c r="W32" s="213" t="str">
        <f t="shared" si="84"/>
        <v/>
      </c>
      <c r="X32" s="238"/>
      <c r="Y32" s="240">
        <v>0.5</v>
      </c>
      <c r="Z32" s="121" t="str">
        <f t="shared" si="85"/>
        <v/>
      </c>
      <c r="AA32" s="122" t="str">
        <f t="shared" si="86"/>
        <v/>
      </c>
      <c r="AB32" s="110"/>
      <c r="AC32" s="110"/>
      <c r="AD32" s="110"/>
      <c r="AE32" s="110"/>
      <c r="AF32" s="110"/>
      <c r="AG32" s="110"/>
      <c r="AH32" s="110"/>
      <c r="AI32" s="110"/>
      <c r="AJ32" s="110"/>
      <c r="AK32" s="110"/>
      <c r="AL32" s="110"/>
      <c r="AM32" s="110"/>
      <c r="AN32" s="110"/>
      <c r="AO32" s="110"/>
      <c r="AP32" s="110"/>
      <c r="AQ32" s="110"/>
      <c r="AR32" s="110"/>
      <c r="AS32" s="110"/>
      <c r="AT32" s="111"/>
      <c r="AU32" s="56"/>
      <c r="AV32" s="56"/>
      <c r="AW32" s="44">
        <f t="shared" si="87"/>
        <v>0</v>
      </c>
      <c r="AX32" s="43">
        <f t="shared" si="88"/>
        <v>0</v>
      </c>
      <c r="AY32" s="44">
        <f t="shared" si="89"/>
        <v>0</v>
      </c>
      <c r="AZ32" s="44">
        <f t="shared" si="90"/>
        <v>0</v>
      </c>
      <c r="BA32" s="44">
        <f t="shared" si="91"/>
        <v>0</v>
      </c>
      <c r="BB32" s="56"/>
      <c r="BC32" s="56"/>
      <c r="BD32" s="56"/>
      <c r="BE32" s="25" t="b">
        <v>0</v>
      </c>
      <c r="BF32" s="25" t="b">
        <v>0</v>
      </c>
      <c r="BG32" s="25" t="b">
        <v>0</v>
      </c>
      <c r="BH32" s="25" t="b">
        <v>0</v>
      </c>
      <c r="BI32" s="25" t="b">
        <v>0</v>
      </c>
      <c r="BJ32" s="25" t="b">
        <v>0</v>
      </c>
      <c r="BK32" s="25" t="b">
        <v>0</v>
      </c>
      <c r="BL32" s="25" t="b">
        <v>0</v>
      </c>
      <c r="BN32" s="22">
        <f t="shared" si="16"/>
        <v>0</v>
      </c>
      <c r="BO32" s="22">
        <f t="shared" si="17"/>
        <v>0</v>
      </c>
      <c r="BP32" s="22">
        <f t="shared" si="17"/>
        <v>0</v>
      </c>
      <c r="BQ32" s="22">
        <f t="shared" si="17"/>
        <v>0</v>
      </c>
      <c r="BR32" s="22">
        <f t="shared" si="17"/>
        <v>0</v>
      </c>
      <c r="BS32" s="22">
        <f t="shared" si="17"/>
        <v>0</v>
      </c>
      <c r="BT32" s="22">
        <f t="shared" si="17"/>
        <v>0</v>
      </c>
      <c r="BU32" s="22">
        <f t="shared" si="17"/>
        <v>0</v>
      </c>
      <c r="BW32" s="22">
        <f t="shared" si="92"/>
        <v>0</v>
      </c>
      <c r="BX32" s="22">
        <f t="shared" si="93"/>
        <v>0</v>
      </c>
      <c r="BZ32" s="22">
        <f t="shared" si="94"/>
        <v>0</v>
      </c>
      <c r="CA32" s="22" t="b">
        <f t="shared" si="95"/>
        <v>1</v>
      </c>
      <c r="CB32" s="22">
        <f t="shared" si="96"/>
        <v>1</v>
      </c>
      <c r="CC32" s="32">
        <f t="shared" si="97"/>
        <v>0</v>
      </c>
      <c r="CD32" s="22">
        <f t="shared" si="158"/>
        <v>0</v>
      </c>
      <c r="CE32" s="22">
        <f t="shared" si="159"/>
        <v>0</v>
      </c>
      <c r="CF32" s="22">
        <f t="shared" si="158"/>
        <v>0</v>
      </c>
      <c r="CG32" s="22">
        <f t="shared" si="173"/>
        <v>0</v>
      </c>
      <c r="CH32" s="22" t="str">
        <f t="shared" si="18"/>
        <v/>
      </c>
      <c r="CI32" s="22" t="str">
        <f t="shared" si="160"/>
        <v/>
      </c>
      <c r="CJ32" s="22" t="str">
        <f t="shared" si="98"/>
        <v/>
      </c>
      <c r="CK32" s="22" t="str">
        <f t="shared" si="99"/>
        <v/>
      </c>
      <c r="CL32" s="22" t="str">
        <f t="shared" si="100"/>
        <v/>
      </c>
      <c r="CN32" s="22">
        <f>IF(CM65=2,C32,0)</f>
        <v>0</v>
      </c>
      <c r="CO32" s="22">
        <f t="shared" si="101"/>
        <v>0</v>
      </c>
      <c r="CP32" s="22">
        <f t="shared" si="102"/>
        <v>0</v>
      </c>
      <c r="CS32" s="22">
        <f>O5-B32</f>
        <v>-10</v>
      </c>
      <c r="CT32" s="22">
        <f t="shared" si="103"/>
        <v>0</v>
      </c>
      <c r="CU32" s="22" t="str">
        <f t="shared" si="161"/>
        <v>3</v>
      </c>
      <c r="CV32" s="22" t="str">
        <f t="shared" si="104"/>
        <v/>
      </c>
      <c r="CW32" s="22">
        <f t="shared" si="105"/>
        <v>0</v>
      </c>
      <c r="CX32" s="22">
        <f t="shared" si="106"/>
        <v>0</v>
      </c>
      <c r="CY32" s="22">
        <f t="shared" si="107"/>
        <v>0</v>
      </c>
      <c r="CZ32" s="22">
        <f t="shared" si="108"/>
        <v>0</v>
      </c>
      <c r="DA32" s="22" t="str">
        <f>IF(CT32=1,(#REF!+#REF!+#REF!+#REF!+#REF!+#REF!+#REF!+#REF!)*CO32,"")</f>
        <v/>
      </c>
      <c r="DB32" s="22" t="str">
        <f>IF(CZ32&gt;0,(#REF!+#REF!+#REF!+#REF!+#REF!+#REF!+#REF!+#REF!)*CO32,"")</f>
        <v/>
      </c>
      <c r="DC32" s="22">
        <f t="shared" si="109"/>
        <v>1</v>
      </c>
      <c r="DD32" s="22">
        <f t="shared" si="110"/>
        <v>-9</v>
      </c>
      <c r="DE32" s="22" t="str">
        <f t="shared" si="111"/>
        <v/>
      </c>
      <c r="DF32" s="22" t="str">
        <f>IF(DE32=1,(#REF!+#REF!+#REF!+#REF!+#REF!+#REF!+#REF!+#REF!)*CO32,"")</f>
        <v/>
      </c>
      <c r="DQ32" s="21">
        <f t="shared" si="112"/>
        <v>0</v>
      </c>
      <c r="DR32" s="21">
        <f t="shared" si="113"/>
        <v>0</v>
      </c>
      <c r="DS32" s="47">
        <f t="shared" si="114"/>
        <v>0</v>
      </c>
      <c r="DT32" s="21">
        <f t="shared" si="115"/>
        <v>0</v>
      </c>
      <c r="DU32" s="47">
        <f t="shared" si="116"/>
        <v>0</v>
      </c>
      <c r="DV32" s="21">
        <f t="shared" si="117"/>
        <v>0</v>
      </c>
      <c r="DW32" s="47">
        <f t="shared" si="118"/>
        <v>0</v>
      </c>
      <c r="DX32" s="21">
        <f t="shared" si="119"/>
        <v>0</v>
      </c>
      <c r="DY32" s="21">
        <f t="shared" si="120"/>
        <v>0</v>
      </c>
      <c r="DZ32" s="21">
        <f t="shared" si="121"/>
        <v>0</v>
      </c>
      <c r="EA32" s="21">
        <f t="shared" si="122"/>
        <v>0</v>
      </c>
      <c r="EB32" s="21">
        <f t="shared" si="123"/>
        <v>0</v>
      </c>
      <c r="EC32" s="47">
        <f>IF(CC32=1,BT32*0.014,0)</f>
        <v>0</v>
      </c>
      <c r="ED32" s="21">
        <f t="shared" si="125"/>
        <v>0</v>
      </c>
      <c r="EE32" s="47">
        <f t="shared" si="126"/>
        <v>0</v>
      </c>
      <c r="EF32" s="21">
        <f t="shared" si="127"/>
        <v>0</v>
      </c>
      <c r="EG32" s="47">
        <f t="shared" si="128"/>
        <v>0</v>
      </c>
      <c r="EH32" s="21">
        <f t="shared" si="128"/>
        <v>0</v>
      </c>
      <c r="EI32" s="21">
        <f t="shared" si="129"/>
        <v>0</v>
      </c>
      <c r="EJ32" s="21">
        <f t="shared" si="19"/>
        <v>0</v>
      </c>
      <c r="EK32" s="21" t="str">
        <f t="shared" si="20"/>
        <v/>
      </c>
      <c r="EL32" s="21">
        <f t="shared" si="162"/>
        <v>6.3886735523321256</v>
      </c>
      <c r="EM32" s="21">
        <f t="shared" si="130"/>
        <v>0</v>
      </c>
      <c r="EP32" s="48">
        <f t="shared" si="163"/>
        <v>6</v>
      </c>
      <c r="EQ32" s="47">
        <f t="shared" si="164"/>
        <v>1.2566370614359172</v>
      </c>
      <c r="ER32" s="47">
        <f t="shared" si="165"/>
        <v>1</v>
      </c>
      <c r="ES32" s="47">
        <f t="shared" si="131"/>
        <v>0</v>
      </c>
      <c r="ET32" s="47">
        <f t="shared" si="132"/>
        <v>0</v>
      </c>
      <c r="EU32" s="48">
        <f t="shared" si="133"/>
        <v>0</v>
      </c>
      <c r="EV32" s="48">
        <f t="shared" si="166"/>
        <v>0.4</v>
      </c>
      <c r="EW32" s="30">
        <f t="shared" si="21"/>
        <v>0</v>
      </c>
      <c r="EX32" s="47">
        <f t="shared" si="22"/>
        <v>0</v>
      </c>
      <c r="EY32" s="49">
        <f t="shared" si="23"/>
        <v>0</v>
      </c>
      <c r="EZ32" s="48">
        <f t="shared" si="24"/>
        <v>0</v>
      </c>
      <c r="FA32" s="49">
        <f t="shared" si="25"/>
        <v>0</v>
      </c>
      <c r="FB32" s="48">
        <f t="shared" si="26"/>
        <v>0</v>
      </c>
      <c r="FC32" s="49">
        <f t="shared" si="27"/>
        <v>0</v>
      </c>
      <c r="FD32" s="48">
        <f t="shared" si="28"/>
        <v>0</v>
      </c>
      <c r="FE32" s="49">
        <f t="shared" si="29"/>
        <v>0</v>
      </c>
      <c r="FF32" s="48">
        <f t="shared" si="30"/>
        <v>0</v>
      </c>
      <c r="FG32" s="49">
        <f t="shared" si="31"/>
        <v>0</v>
      </c>
      <c r="FH32" s="48">
        <f t="shared" si="32"/>
        <v>0</v>
      </c>
      <c r="FI32" s="49">
        <f t="shared" si="33"/>
        <v>0</v>
      </c>
      <c r="FJ32" s="48">
        <f t="shared" si="34"/>
        <v>0</v>
      </c>
      <c r="FK32" s="49">
        <f t="shared" si="35"/>
        <v>0</v>
      </c>
      <c r="FL32" s="48">
        <f t="shared" si="36"/>
        <v>0</v>
      </c>
      <c r="FM32" s="49">
        <f t="shared" si="37"/>
        <v>0</v>
      </c>
      <c r="FN32" s="48">
        <f t="shared" si="38"/>
        <v>0</v>
      </c>
      <c r="FO32" s="49">
        <f t="shared" si="39"/>
        <v>0</v>
      </c>
      <c r="FP32" s="48">
        <f t="shared" si="40"/>
        <v>0</v>
      </c>
      <c r="FQ32" s="49">
        <f t="shared" si="41"/>
        <v>0</v>
      </c>
      <c r="FR32" s="48">
        <f t="shared" si="42"/>
        <v>0</v>
      </c>
      <c r="FS32" s="49">
        <f t="shared" si="43"/>
        <v>0</v>
      </c>
      <c r="FT32" s="48">
        <f t="shared" si="44"/>
        <v>0</v>
      </c>
      <c r="FU32" s="21">
        <f t="shared" si="167"/>
        <v>3</v>
      </c>
      <c r="FV32" s="21">
        <f t="shared" si="45"/>
        <v>0</v>
      </c>
      <c r="FW32" s="21">
        <f t="shared" si="134"/>
        <v>0</v>
      </c>
      <c r="FX32" s="22">
        <f t="shared" si="46"/>
        <v>0</v>
      </c>
      <c r="FY32" s="22">
        <f t="shared" si="47"/>
        <v>0</v>
      </c>
      <c r="FZ32" s="21">
        <f t="shared" si="48"/>
        <v>0</v>
      </c>
      <c r="GA32" s="21">
        <f t="shared" si="49"/>
        <v>0</v>
      </c>
      <c r="GB32" s="21">
        <f t="shared" si="50"/>
        <v>0</v>
      </c>
      <c r="GC32" s="21">
        <f t="shared" si="51"/>
        <v>0</v>
      </c>
      <c r="GD32" s="21">
        <f t="shared" si="52"/>
        <v>0</v>
      </c>
      <c r="GE32" s="21">
        <f t="shared" si="53"/>
        <v>0</v>
      </c>
      <c r="GF32" s="21">
        <f t="shared" si="54"/>
        <v>0</v>
      </c>
      <c r="GG32" s="21">
        <f t="shared" si="55"/>
        <v>0</v>
      </c>
      <c r="GH32" s="21">
        <f t="shared" si="56"/>
        <v>0</v>
      </c>
      <c r="GI32" s="21">
        <f t="shared" si="57"/>
        <v>0</v>
      </c>
      <c r="GJ32" s="31">
        <f t="shared" si="58"/>
        <v>0</v>
      </c>
      <c r="GK32" s="21">
        <f t="shared" si="59"/>
        <v>0</v>
      </c>
      <c r="GL32" s="21">
        <f t="shared" si="60"/>
        <v>0</v>
      </c>
      <c r="GM32" s="21">
        <f t="shared" si="61"/>
        <v>0</v>
      </c>
      <c r="GN32" s="21">
        <f t="shared" si="135"/>
        <v>0</v>
      </c>
      <c r="GO32" s="21">
        <f t="shared" si="136"/>
        <v>0</v>
      </c>
      <c r="GP32" s="21">
        <f t="shared" si="137"/>
        <v>0</v>
      </c>
      <c r="GQ32" s="31">
        <f t="shared" si="62"/>
        <v>0</v>
      </c>
      <c r="GR32" s="48">
        <f t="shared" si="168"/>
        <v>8</v>
      </c>
      <c r="GS32" s="48">
        <f t="shared" si="63"/>
        <v>-10</v>
      </c>
      <c r="GT32" s="21">
        <f t="shared" si="64"/>
        <v>0</v>
      </c>
      <c r="GU32" s="31">
        <f t="shared" si="138"/>
        <v>0</v>
      </c>
      <c r="GV32" s="31">
        <f t="shared" si="139"/>
        <v>0</v>
      </c>
      <c r="GW32" s="40">
        <f t="shared" si="169"/>
        <v>0</v>
      </c>
      <c r="GX32" s="21">
        <f t="shared" si="140"/>
        <v>1</v>
      </c>
      <c r="GY32" s="21" t="str">
        <f t="shared" si="141"/>
        <v/>
      </c>
      <c r="GZ32" s="21" t="str">
        <f t="shared" si="65"/>
        <v/>
      </c>
      <c r="HA32" s="21" t="str">
        <f t="shared" si="66"/>
        <v/>
      </c>
      <c r="HB32" s="21">
        <f t="shared" si="67"/>
        <v>0</v>
      </c>
      <c r="HC32" s="21">
        <f t="shared" si="170"/>
        <v>123</v>
      </c>
      <c r="HD32" s="21">
        <f t="shared" si="142"/>
        <v>0</v>
      </c>
      <c r="HE32" s="21">
        <f t="shared" si="171"/>
        <v>0</v>
      </c>
      <c r="HF32" s="21">
        <f t="shared" si="172"/>
        <v>0</v>
      </c>
      <c r="HG32" s="49">
        <f t="shared" si="143"/>
        <v>-10</v>
      </c>
      <c r="HH32" s="49">
        <f t="shared" si="144"/>
        <v>80</v>
      </c>
      <c r="HI32" s="49"/>
      <c r="HJ32" s="21">
        <f t="shared" si="145"/>
        <v>0.5</v>
      </c>
      <c r="HK32" s="21">
        <f t="shared" si="174"/>
        <v>119.11726279229272</v>
      </c>
      <c r="HL32" s="21">
        <f t="shared" si="175"/>
        <v>31.699604776332542</v>
      </c>
      <c r="HM32" s="21">
        <f t="shared" si="176"/>
        <v>15.23458936452888</v>
      </c>
      <c r="HN32" s="21">
        <f t="shared" si="177"/>
        <v>9.1229651450815883</v>
      </c>
      <c r="HO32" s="21">
        <f t="shared" si="178"/>
        <v>6.1341021783603766</v>
      </c>
      <c r="HP32" s="21">
        <f t="shared" si="179"/>
        <v>4.4319044492516984</v>
      </c>
      <c r="HQ32" s="21">
        <f t="shared" si="180"/>
        <v>3.3634159873425307</v>
      </c>
      <c r="HR32" s="21">
        <f t="shared" si="181"/>
        <v>2.6456740803379453</v>
      </c>
      <c r="HS32" s="21">
        <f t="shared" si="182"/>
        <v>2.1387930908558044</v>
      </c>
      <c r="HT32" s="21">
        <f t="shared" si="183"/>
        <v>1.7667573245884549</v>
      </c>
      <c r="HU32" s="21">
        <f t="shared" si="184"/>
        <v>1.4851977795851876</v>
      </c>
      <c r="HV32" s="21">
        <f t="shared" si="185"/>
        <v>1.2667243961104921</v>
      </c>
      <c r="HW32" s="8">
        <f t="shared" ref="HW32:HW64" si="186">IF(HG32*HH32=0,(POWER(((HF32+HK32)/HF32),HJ32))*FV32,0)</f>
        <v>0</v>
      </c>
      <c r="HX32" s="8">
        <f>IF(HG32*HH32=1,(POWER(((HF32+HL32)/HF32),HJ32))*FV32,0)</f>
        <v>0</v>
      </c>
      <c r="HY32" s="8">
        <f t="shared" si="71"/>
        <v>0</v>
      </c>
      <c r="HZ32" s="8">
        <f t="shared" si="72"/>
        <v>0</v>
      </c>
      <c r="IA32" s="8">
        <f t="shared" si="73"/>
        <v>0</v>
      </c>
      <c r="IB32" s="8">
        <f t="shared" si="74"/>
        <v>0</v>
      </c>
      <c r="IC32" s="8">
        <f t="shared" si="75"/>
        <v>0</v>
      </c>
      <c r="ID32" s="8">
        <f t="shared" si="76"/>
        <v>0</v>
      </c>
      <c r="IE32" s="8">
        <f t="shared" si="77"/>
        <v>0</v>
      </c>
      <c r="IF32" s="8">
        <f t="shared" si="78"/>
        <v>0</v>
      </c>
      <c r="IG32" s="8">
        <f t="shared" si="79"/>
        <v>0</v>
      </c>
      <c r="IH32" s="8">
        <f t="shared" si="80"/>
        <v>0</v>
      </c>
      <c r="II32" s="8">
        <f t="shared" si="81"/>
        <v>0</v>
      </c>
      <c r="IJ32" s="10">
        <f t="shared" si="146"/>
        <v>0</v>
      </c>
      <c r="IK32" s="10">
        <f t="shared" si="147"/>
        <v>0</v>
      </c>
      <c r="IL32" s="10">
        <f t="shared" si="148"/>
        <v>0</v>
      </c>
      <c r="IM32" s="10">
        <f t="shared" si="149"/>
        <v>0</v>
      </c>
      <c r="IN32" s="10">
        <f t="shared" si="150"/>
        <v>0</v>
      </c>
      <c r="IO32" s="10">
        <f t="shared" si="151"/>
        <v>0</v>
      </c>
      <c r="IP32" s="10">
        <f t="shared" si="152"/>
        <v>0</v>
      </c>
      <c r="IQ32" s="10">
        <f t="shared" si="153"/>
        <v>0</v>
      </c>
      <c r="IR32" s="10">
        <f t="shared" si="154"/>
        <v>0</v>
      </c>
      <c r="IS32" s="10">
        <f t="shared" si="155"/>
        <v>0</v>
      </c>
      <c r="IT32" s="10">
        <f t="shared" si="156"/>
        <v>0</v>
      </c>
      <c r="IU32" s="10">
        <f t="shared" si="157"/>
        <v>0</v>
      </c>
      <c r="IV32" s="11">
        <f t="shared" si="83"/>
        <v>0</v>
      </c>
    </row>
    <row r="33" spans="1:256" ht="17.100000000000001" customHeight="1" x14ac:dyDescent="0.25">
      <c r="A33" s="72"/>
      <c r="B33" s="206">
        <v>19</v>
      </c>
      <c r="C33" s="16"/>
      <c r="D33" s="232"/>
      <c r="E33" s="232"/>
      <c r="F33" s="232"/>
      <c r="G33" s="232"/>
      <c r="H33" s="232"/>
      <c r="I33" s="232"/>
      <c r="J33" s="232"/>
      <c r="K33" s="232"/>
      <c r="L33" s="435"/>
      <c r="M33" s="411"/>
      <c r="N33" s="411"/>
      <c r="O33" s="411"/>
      <c r="P33" s="411"/>
      <c r="Q33" s="157"/>
      <c r="R33" s="157"/>
      <c r="S33" s="157"/>
      <c r="T33" s="157"/>
      <c r="U33" s="298"/>
      <c r="V33" s="299"/>
      <c r="W33" s="213" t="str">
        <f t="shared" si="84"/>
        <v/>
      </c>
      <c r="X33" s="238"/>
      <c r="Y33" s="240">
        <v>0.5</v>
      </c>
      <c r="Z33" s="121" t="str">
        <f t="shared" si="85"/>
        <v/>
      </c>
      <c r="AA33" s="122" t="str">
        <f t="shared" si="86"/>
        <v/>
      </c>
      <c r="AB33" s="112"/>
      <c r="AC33" s="112"/>
      <c r="AD33" s="112"/>
      <c r="AE33" s="112"/>
      <c r="AF33" s="112"/>
      <c r="AG33" s="112"/>
      <c r="AH33" s="112"/>
      <c r="AI33" s="112"/>
      <c r="AJ33" s="112"/>
      <c r="AK33" s="112"/>
      <c r="AL33" s="112"/>
      <c r="AM33" s="112"/>
      <c r="AN33" s="112"/>
      <c r="AO33" s="112"/>
      <c r="AP33" s="112"/>
      <c r="AQ33" s="112"/>
      <c r="AR33" s="112"/>
      <c r="AS33" s="112"/>
      <c r="AT33" s="113"/>
      <c r="AU33" s="57"/>
      <c r="AV33" s="57"/>
      <c r="AW33" s="44">
        <f t="shared" si="87"/>
        <v>0</v>
      </c>
      <c r="AX33" s="43">
        <f t="shared" si="88"/>
        <v>0</v>
      </c>
      <c r="AY33" s="44">
        <f t="shared" si="89"/>
        <v>0</v>
      </c>
      <c r="AZ33" s="44">
        <f t="shared" si="90"/>
        <v>0</v>
      </c>
      <c r="BA33" s="44">
        <f t="shared" si="91"/>
        <v>0</v>
      </c>
      <c r="BB33" s="57"/>
      <c r="BC33" s="57"/>
      <c r="BD33" s="57"/>
      <c r="BE33" s="25" t="b">
        <v>0</v>
      </c>
      <c r="BF33" s="25" t="b">
        <v>0</v>
      </c>
      <c r="BG33" s="25" t="b">
        <v>0</v>
      </c>
      <c r="BH33" s="25" t="b">
        <v>0</v>
      </c>
      <c r="BI33" s="25" t="b">
        <v>0</v>
      </c>
      <c r="BJ33" s="25" t="b">
        <v>0</v>
      </c>
      <c r="BK33" s="25" t="b">
        <v>0</v>
      </c>
      <c r="BL33" s="25" t="b">
        <v>0</v>
      </c>
      <c r="BN33" s="22">
        <f t="shared" si="16"/>
        <v>0</v>
      </c>
      <c r="BO33" s="22">
        <f t="shared" si="17"/>
        <v>0</v>
      </c>
      <c r="BP33" s="22">
        <f t="shared" si="17"/>
        <v>0</v>
      </c>
      <c r="BQ33" s="22">
        <f t="shared" si="17"/>
        <v>0</v>
      </c>
      <c r="BR33" s="22">
        <f t="shared" si="17"/>
        <v>0</v>
      </c>
      <c r="BS33" s="22">
        <f t="shared" si="17"/>
        <v>0</v>
      </c>
      <c r="BT33" s="22">
        <f t="shared" si="17"/>
        <v>0</v>
      </c>
      <c r="BU33" s="22">
        <f t="shared" si="17"/>
        <v>0</v>
      </c>
      <c r="BW33" s="22">
        <f t="shared" si="92"/>
        <v>0</v>
      </c>
      <c r="BX33" s="22">
        <f t="shared" si="93"/>
        <v>0</v>
      </c>
      <c r="BZ33" s="22">
        <f t="shared" si="94"/>
        <v>0</v>
      </c>
      <c r="CA33" s="22" t="b">
        <f t="shared" si="95"/>
        <v>1</v>
      </c>
      <c r="CB33" s="22">
        <f t="shared" si="96"/>
        <v>1</v>
      </c>
      <c r="CC33" s="32">
        <f t="shared" si="97"/>
        <v>0</v>
      </c>
      <c r="CD33" s="22">
        <f t="shared" si="158"/>
        <v>0</v>
      </c>
      <c r="CE33" s="22">
        <f t="shared" si="159"/>
        <v>0</v>
      </c>
      <c r="CF33" s="22">
        <f t="shared" si="158"/>
        <v>0</v>
      </c>
      <c r="CG33" s="22">
        <f t="shared" si="173"/>
        <v>0</v>
      </c>
      <c r="CH33" s="22" t="str">
        <f t="shared" si="18"/>
        <v/>
      </c>
      <c r="CI33" s="22" t="str">
        <f t="shared" si="160"/>
        <v/>
      </c>
      <c r="CJ33" s="22" t="str">
        <f t="shared" si="98"/>
        <v/>
      </c>
      <c r="CK33" s="22" t="str">
        <f t="shared" si="99"/>
        <v/>
      </c>
      <c r="CL33" s="22" t="str">
        <f t="shared" si="100"/>
        <v/>
      </c>
      <c r="CN33" s="22">
        <f>IF(CM65=2,C33,0)</f>
        <v>0</v>
      </c>
      <c r="CO33" s="22">
        <f t="shared" si="101"/>
        <v>0</v>
      </c>
      <c r="CP33" s="22">
        <f t="shared" si="102"/>
        <v>0</v>
      </c>
      <c r="CS33" s="22">
        <f>O5-B33</f>
        <v>-11</v>
      </c>
      <c r="CT33" s="22">
        <f t="shared" si="103"/>
        <v>0</v>
      </c>
      <c r="CU33" s="22" t="str">
        <f t="shared" si="161"/>
        <v>3</v>
      </c>
      <c r="CV33" s="22" t="str">
        <f t="shared" si="104"/>
        <v/>
      </c>
      <c r="CW33" s="22">
        <f t="shared" si="105"/>
        <v>0</v>
      </c>
      <c r="CX33" s="22">
        <f t="shared" si="106"/>
        <v>0</v>
      </c>
      <c r="CY33" s="22">
        <f t="shared" si="107"/>
        <v>0</v>
      </c>
      <c r="CZ33" s="22">
        <f t="shared" si="108"/>
        <v>0</v>
      </c>
      <c r="DA33" s="22" t="str">
        <f>IF(CT33=1,(#REF!+#REF!+#REF!+#REF!+#REF!+#REF!+#REF!+#REF!)*CO33,"")</f>
        <v/>
      </c>
      <c r="DB33" s="22" t="str">
        <f>IF(CZ33&gt;0,(#REF!+#REF!+#REF!+#REF!+#REF!+#REF!+#REF!+#REF!)*CO33,"")</f>
        <v/>
      </c>
      <c r="DC33" s="22">
        <f t="shared" si="109"/>
        <v>1</v>
      </c>
      <c r="DD33" s="22">
        <f t="shared" si="110"/>
        <v>-10</v>
      </c>
      <c r="DE33" s="22" t="str">
        <f t="shared" si="111"/>
        <v/>
      </c>
      <c r="DF33" s="22" t="str">
        <f>IF(DE33=1,(#REF!+#REF!+#REF!+#REF!+#REF!+#REF!+#REF!+#REF!)*CO33,"")</f>
        <v/>
      </c>
      <c r="DQ33" s="21">
        <f t="shared" si="112"/>
        <v>0</v>
      </c>
      <c r="DR33" s="21">
        <f t="shared" si="113"/>
        <v>0</v>
      </c>
      <c r="DS33" s="47">
        <f t="shared" si="114"/>
        <v>0</v>
      </c>
      <c r="DT33" s="21">
        <f t="shared" si="115"/>
        <v>0</v>
      </c>
      <c r="DU33" s="47">
        <f t="shared" si="116"/>
        <v>0</v>
      </c>
      <c r="DV33" s="21">
        <f t="shared" si="117"/>
        <v>0</v>
      </c>
      <c r="DW33" s="47">
        <f t="shared" si="118"/>
        <v>0</v>
      </c>
      <c r="DX33" s="21">
        <f t="shared" si="119"/>
        <v>0</v>
      </c>
      <c r="DY33" s="21">
        <f t="shared" si="120"/>
        <v>0</v>
      </c>
      <c r="DZ33" s="21">
        <f t="shared" si="121"/>
        <v>0</v>
      </c>
      <c r="EA33" s="21">
        <f t="shared" si="122"/>
        <v>0</v>
      </c>
      <c r="EB33" s="21">
        <f t="shared" si="123"/>
        <v>0</v>
      </c>
      <c r="EC33" s="47">
        <f t="shared" si="124"/>
        <v>0</v>
      </c>
      <c r="ED33" s="21">
        <f t="shared" si="125"/>
        <v>0</v>
      </c>
      <c r="EE33" s="47">
        <f t="shared" si="126"/>
        <v>0</v>
      </c>
      <c r="EF33" s="21">
        <f t="shared" si="127"/>
        <v>0</v>
      </c>
      <c r="EG33" s="47">
        <f t="shared" si="128"/>
        <v>0</v>
      </c>
      <c r="EH33" s="21">
        <f t="shared" si="128"/>
        <v>0</v>
      </c>
      <c r="EI33" s="21">
        <f t="shared" si="129"/>
        <v>0</v>
      </c>
      <c r="EJ33" s="21">
        <f t="shared" si="19"/>
        <v>0</v>
      </c>
      <c r="EK33" s="21" t="str">
        <f t="shared" si="20"/>
        <v/>
      </c>
      <c r="EL33" s="21">
        <f t="shared" si="162"/>
        <v>6.3886735523321256</v>
      </c>
      <c r="EM33" s="21">
        <f t="shared" si="130"/>
        <v>0</v>
      </c>
      <c r="EP33" s="48">
        <f t="shared" si="163"/>
        <v>6</v>
      </c>
      <c r="EQ33" s="47">
        <f t="shared" si="164"/>
        <v>1.2566370614359172</v>
      </c>
      <c r="ER33" s="47">
        <f t="shared" si="165"/>
        <v>1</v>
      </c>
      <c r="ES33" s="47">
        <f t="shared" si="131"/>
        <v>0</v>
      </c>
      <c r="ET33" s="47">
        <f t="shared" si="132"/>
        <v>0</v>
      </c>
      <c r="EU33" s="48">
        <f t="shared" si="133"/>
        <v>0</v>
      </c>
      <c r="EV33" s="48">
        <f t="shared" si="166"/>
        <v>0.4</v>
      </c>
      <c r="EW33" s="30">
        <f t="shared" si="21"/>
        <v>0</v>
      </c>
      <c r="EX33" s="47">
        <f t="shared" si="22"/>
        <v>0</v>
      </c>
      <c r="EY33" s="49">
        <f t="shared" si="23"/>
        <v>0</v>
      </c>
      <c r="EZ33" s="48">
        <f t="shared" si="24"/>
        <v>0</v>
      </c>
      <c r="FA33" s="49">
        <f t="shared" si="25"/>
        <v>0</v>
      </c>
      <c r="FB33" s="48">
        <f t="shared" si="26"/>
        <v>0</v>
      </c>
      <c r="FC33" s="49">
        <f t="shared" si="27"/>
        <v>0</v>
      </c>
      <c r="FD33" s="48">
        <f t="shared" si="28"/>
        <v>0</v>
      </c>
      <c r="FE33" s="49">
        <f t="shared" si="29"/>
        <v>0</v>
      </c>
      <c r="FF33" s="48">
        <f t="shared" si="30"/>
        <v>0</v>
      </c>
      <c r="FG33" s="49">
        <f t="shared" si="31"/>
        <v>0</v>
      </c>
      <c r="FH33" s="48">
        <f t="shared" si="32"/>
        <v>0</v>
      </c>
      <c r="FI33" s="49">
        <f t="shared" si="33"/>
        <v>0</v>
      </c>
      <c r="FJ33" s="48">
        <f t="shared" si="34"/>
        <v>0</v>
      </c>
      <c r="FK33" s="49">
        <f t="shared" si="35"/>
        <v>0</v>
      </c>
      <c r="FL33" s="48">
        <f t="shared" si="36"/>
        <v>0</v>
      </c>
      <c r="FM33" s="49">
        <f t="shared" si="37"/>
        <v>0</v>
      </c>
      <c r="FN33" s="48">
        <f t="shared" si="38"/>
        <v>0</v>
      </c>
      <c r="FO33" s="49">
        <f t="shared" si="39"/>
        <v>0</v>
      </c>
      <c r="FP33" s="48">
        <f t="shared" si="40"/>
        <v>0</v>
      </c>
      <c r="FQ33" s="49">
        <f t="shared" si="41"/>
        <v>0</v>
      </c>
      <c r="FR33" s="48">
        <f t="shared" si="42"/>
        <v>0</v>
      </c>
      <c r="FS33" s="49">
        <f t="shared" si="43"/>
        <v>0</v>
      </c>
      <c r="FT33" s="48">
        <f t="shared" si="44"/>
        <v>0</v>
      </c>
      <c r="FU33" s="21">
        <f t="shared" si="167"/>
        <v>3</v>
      </c>
      <c r="FV33" s="21">
        <f t="shared" si="45"/>
        <v>0</v>
      </c>
      <c r="FW33" s="21">
        <f t="shared" si="134"/>
        <v>0</v>
      </c>
      <c r="FX33" s="22">
        <f t="shared" si="46"/>
        <v>0</v>
      </c>
      <c r="FY33" s="22">
        <f t="shared" si="47"/>
        <v>0</v>
      </c>
      <c r="FZ33" s="21">
        <f t="shared" si="48"/>
        <v>0</v>
      </c>
      <c r="GA33" s="21">
        <f t="shared" si="49"/>
        <v>0</v>
      </c>
      <c r="GB33" s="21">
        <f t="shared" si="50"/>
        <v>0</v>
      </c>
      <c r="GC33" s="21">
        <f t="shared" si="51"/>
        <v>0</v>
      </c>
      <c r="GD33" s="21">
        <f t="shared" si="52"/>
        <v>0</v>
      </c>
      <c r="GE33" s="21">
        <f t="shared" si="53"/>
        <v>0</v>
      </c>
      <c r="GF33" s="21">
        <f t="shared" si="54"/>
        <v>0</v>
      </c>
      <c r="GG33" s="21">
        <f t="shared" si="55"/>
        <v>0</v>
      </c>
      <c r="GH33" s="21">
        <f t="shared" si="56"/>
        <v>0</v>
      </c>
      <c r="GI33" s="21">
        <f t="shared" si="57"/>
        <v>0</v>
      </c>
      <c r="GJ33" s="31">
        <f t="shared" si="58"/>
        <v>0</v>
      </c>
      <c r="GK33" s="21">
        <f t="shared" si="59"/>
        <v>0</v>
      </c>
      <c r="GL33" s="21">
        <f t="shared" si="60"/>
        <v>0</v>
      </c>
      <c r="GM33" s="21">
        <f t="shared" si="61"/>
        <v>0</v>
      </c>
      <c r="GN33" s="21">
        <f t="shared" si="135"/>
        <v>0</v>
      </c>
      <c r="GO33" s="21">
        <f t="shared" si="136"/>
        <v>0</v>
      </c>
      <c r="GP33" s="21">
        <f t="shared" si="137"/>
        <v>0</v>
      </c>
      <c r="GQ33" s="31">
        <f t="shared" si="62"/>
        <v>0</v>
      </c>
      <c r="GR33" s="48">
        <f t="shared" si="168"/>
        <v>8</v>
      </c>
      <c r="GS33" s="48">
        <f t="shared" si="63"/>
        <v>-11</v>
      </c>
      <c r="GT33" s="21">
        <f t="shared" si="64"/>
        <v>0</v>
      </c>
      <c r="GU33" s="31">
        <f t="shared" si="138"/>
        <v>0</v>
      </c>
      <c r="GV33" s="31">
        <f t="shared" si="139"/>
        <v>0</v>
      </c>
      <c r="GW33" s="40">
        <f t="shared" si="169"/>
        <v>0</v>
      </c>
      <c r="GX33" s="21">
        <f t="shared" si="140"/>
        <v>1</v>
      </c>
      <c r="GY33" s="21" t="str">
        <f t="shared" si="141"/>
        <v/>
      </c>
      <c r="GZ33" s="21" t="str">
        <f t="shared" si="65"/>
        <v/>
      </c>
      <c r="HA33" s="21" t="str">
        <f t="shared" si="66"/>
        <v/>
      </c>
      <c r="HB33" s="21">
        <f t="shared" si="67"/>
        <v>0</v>
      </c>
      <c r="HC33" s="21">
        <f t="shared" si="170"/>
        <v>123</v>
      </c>
      <c r="HD33" s="21">
        <f t="shared" si="142"/>
        <v>0</v>
      </c>
      <c r="HE33" s="21">
        <f t="shared" si="171"/>
        <v>0</v>
      </c>
      <c r="HF33" s="21">
        <f t="shared" si="172"/>
        <v>0</v>
      </c>
      <c r="HG33" s="49">
        <f t="shared" si="143"/>
        <v>-11</v>
      </c>
      <c r="HH33" s="49">
        <f t="shared" si="144"/>
        <v>80</v>
      </c>
      <c r="HI33" s="49"/>
      <c r="HJ33" s="21">
        <f t="shared" si="145"/>
        <v>0.5</v>
      </c>
      <c r="HK33" s="21">
        <f t="shared" si="174"/>
        <v>119.11726279229272</v>
      </c>
      <c r="HL33" s="21">
        <f t="shared" si="175"/>
        <v>31.699604776332542</v>
      </c>
      <c r="HM33" s="21">
        <f t="shared" si="176"/>
        <v>15.23458936452888</v>
      </c>
      <c r="HN33" s="21">
        <f t="shared" si="177"/>
        <v>9.1229651450815883</v>
      </c>
      <c r="HO33" s="21">
        <f t="shared" si="178"/>
        <v>6.1341021783603766</v>
      </c>
      <c r="HP33" s="21">
        <f t="shared" si="179"/>
        <v>4.4319044492516984</v>
      </c>
      <c r="HQ33" s="21">
        <f t="shared" si="180"/>
        <v>3.3634159873425307</v>
      </c>
      <c r="HR33" s="21">
        <f t="shared" si="181"/>
        <v>2.6456740803379453</v>
      </c>
      <c r="HS33" s="21">
        <f t="shared" si="182"/>
        <v>2.1387930908558044</v>
      </c>
      <c r="HT33" s="21">
        <f t="shared" si="183"/>
        <v>1.7667573245884549</v>
      </c>
      <c r="HU33" s="21">
        <f t="shared" si="184"/>
        <v>1.4851977795851876</v>
      </c>
      <c r="HV33" s="21">
        <f t="shared" si="185"/>
        <v>1.2667243961104921</v>
      </c>
      <c r="HW33" s="8">
        <f t="shared" si="186"/>
        <v>0</v>
      </c>
      <c r="HX33" s="8">
        <f t="shared" ref="HX33:HX64" si="187">IF(HG33*HH33=1,(POWER(((HF33+HL33)/HF33),HJ33))*FV33,0)</f>
        <v>0</v>
      </c>
      <c r="HY33" s="8">
        <f>IF(HG33*HH33=4,(POWER(((HF33+HM33)/HF33),HJ33))*FV33,0)</f>
        <v>0</v>
      </c>
      <c r="HZ33" s="8">
        <f t="shared" si="72"/>
        <v>0</v>
      </c>
      <c r="IA33" s="8">
        <f t="shared" si="73"/>
        <v>0</v>
      </c>
      <c r="IB33" s="8">
        <f t="shared" si="74"/>
        <v>0</v>
      </c>
      <c r="IC33" s="8">
        <f t="shared" si="75"/>
        <v>0</v>
      </c>
      <c r="ID33" s="8">
        <f t="shared" si="76"/>
        <v>0</v>
      </c>
      <c r="IE33" s="8">
        <f t="shared" si="77"/>
        <v>0</v>
      </c>
      <c r="IF33" s="8">
        <f t="shared" si="78"/>
        <v>0</v>
      </c>
      <c r="IG33" s="8">
        <f t="shared" si="79"/>
        <v>0</v>
      </c>
      <c r="IH33" s="8">
        <f t="shared" si="80"/>
        <v>0</v>
      </c>
      <c r="II33" s="8">
        <f t="shared" si="81"/>
        <v>0</v>
      </c>
      <c r="IJ33" s="10">
        <f t="shared" si="146"/>
        <v>0</v>
      </c>
      <c r="IK33" s="10">
        <f t="shared" si="147"/>
        <v>0</v>
      </c>
      <c r="IL33" s="10">
        <f t="shared" si="148"/>
        <v>0</v>
      </c>
      <c r="IM33" s="10">
        <f t="shared" si="149"/>
        <v>0</v>
      </c>
      <c r="IN33" s="10">
        <f t="shared" si="150"/>
        <v>0</v>
      </c>
      <c r="IO33" s="10">
        <f t="shared" si="151"/>
        <v>0</v>
      </c>
      <c r="IP33" s="10">
        <f t="shared" si="152"/>
        <v>0</v>
      </c>
      <c r="IQ33" s="10">
        <f t="shared" si="153"/>
        <v>0</v>
      </c>
      <c r="IR33" s="10">
        <f t="shared" si="154"/>
        <v>0</v>
      </c>
      <c r="IS33" s="10">
        <f t="shared" si="155"/>
        <v>0</v>
      </c>
      <c r="IT33" s="10">
        <f t="shared" si="156"/>
        <v>0</v>
      </c>
      <c r="IU33" s="10">
        <f t="shared" si="157"/>
        <v>0</v>
      </c>
      <c r="IV33" s="11">
        <f t="shared" si="83"/>
        <v>0</v>
      </c>
    </row>
    <row r="34" spans="1:256" ht="17.100000000000001" customHeight="1" x14ac:dyDescent="0.25">
      <c r="A34" s="424"/>
      <c r="B34" s="206">
        <v>20</v>
      </c>
      <c r="C34" s="16"/>
      <c r="D34" s="232"/>
      <c r="E34" s="232"/>
      <c r="F34" s="232"/>
      <c r="G34" s="232"/>
      <c r="H34" s="232"/>
      <c r="I34" s="232"/>
      <c r="J34" s="232"/>
      <c r="K34" s="232"/>
      <c r="L34" s="158"/>
      <c r="M34" s="158"/>
      <c r="N34" s="158"/>
      <c r="O34" s="158"/>
      <c r="P34" s="158"/>
      <c r="Q34" s="158"/>
      <c r="R34" s="158"/>
      <c r="S34" s="158"/>
      <c r="T34" s="158"/>
      <c r="U34" s="298"/>
      <c r="V34" s="299"/>
      <c r="W34" s="213" t="str">
        <f t="shared" si="84"/>
        <v/>
      </c>
      <c r="X34" s="238"/>
      <c r="Y34" s="240">
        <v>0.5</v>
      </c>
      <c r="Z34" s="121" t="str">
        <f t="shared" si="85"/>
        <v/>
      </c>
      <c r="AA34" s="122" t="str">
        <f t="shared" si="86"/>
        <v/>
      </c>
      <c r="AB34" s="101"/>
      <c r="AC34" s="101"/>
      <c r="AD34" s="101"/>
      <c r="AE34" s="101"/>
      <c r="AF34" s="101"/>
      <c r="AG34" s="101"/>
      <c r="AH34" s="101"/>
      <c r="AI34" s="101"/>
      <c r="AJ34" s="101"/>
      <c r="AK34" s="101"/>
      <c r="AL34" s="101"/>
      <c r="AM34" s="101"/>
      <c r="AN34" s="101"/>
      <c r="AO34" s="101"/>
      <c r="AP34" s="101"/>
      <c r="AQ34" s="101"/>
      <c r="AR34" s="101"/>
      <c r="AS34" s="101"/>
      <c r="AT34" s="114"/>
      <c r="AW34" s="44">
        <f t="shared" si="87"/>
        <v>0</v>
      </c>
      <c r="AX34" s="43">
        <f t="shared" si="88"/>
        <v>0</v>
      </c>
      <c r="AY34" s="44">
        <f t="shared" si="89"/>
        <v>0</v>
      </c>
      <c r="AZ34" s="44">
        <f t="shared" si="90"/>
        <v>0</v>
      </c>
      <c r="BA34" s="44">
        <f t="shared" si="91"/>
        <v>0</v>
      </c>
      <c r="BE34" s="25" t="b">
        <v>0</v>
      </c>
      <c r="BF34" s="25" t="b">
        <v>0</v>
      </c>
      <c r="BG34" s="25" t="b">
        <v>0</v>
      </c>
      <c r="BH34" s="25" t="b">
        <v>0</v>
      </c>
      <c r="BI34" s="25" t="b">
        <v>0</v>
      </c>
      <c r="BJ34" s="25" t="b">
        <v>0</v>
      </c>
      <c r="BK34" s="25" t="b">
        <v>0</v>
      </c>
      <c r="BL34" s="25" t="b">
        <v>0</v>
      </c>
      <c r="BN34" s="22">
        <f t="shared" si="16"/>
        <v>0</v>
      </c>
      <c r="BO34" s="22">
        <f t="shared" si="17"/>
        <v>0</v>
      </c>
      <c r="BP34" s="22">
        <f t="shared" si="17"/>
        <v>0</v>
      </c>
      <c r="BQ34" s="22">
        <f t="shared" si="17"/>
        <v>0</v>
      </c>
      <c r="BR34" s="22">
        <f t="shared" si="17"/>
        <v>0</v>
      </c>
      <c r="BS34" s="22">
        <f t="shared" si="17"/>
        <v>0</v>
      </c>
      <c r="BT34" s="22">
        <f t="shared" si="17"/>
        <v>0</v>
      </c>
      <c r="BU34" s="22">
        <f t="shared" si="17"/>
        <v>0</v>
      </c>
      <c r="BW34" s="22">
        <f t="shared" si="92"/>
        <v>0</v>
      </c>
      <c r="BX34" s="22">
        <f t="shared" si="93"/>
        <v>0</v>
      </c>
      <c r="BZ34" s="22">
        <f t="shared" si="94"/>
        <v>0</v>
      </c>
      <c r="CA34" s="22" t="b">
        <f t="shared" si="95"/>
        <v>1</v>
      </c>
      <c r="CB34" s="22">
        <f t="shared" si="96"/>
        <v>1</v>
      </c>
      <c r="CC34" s="32">
        <f t="shared" si="97"/>
        <v>0</v>
      </c>
      <c r="CD34" s="22">
        <f t="shared" si="158"/>
        <v>0</v>
      </c>
      <c r="CE34" s="22">
        <f t="shared" si="159"/>
        <v>0</v>
      </c>
      <c r="CF34" s="22">
        <f t="shared" si="158"/>
        <v>0</v>
      </c>
      <c r="CG34" s="22">
        <f t="shared" si="173"/>
        <v>0</v>
      </c>
      <c r="CH34" s="22" t="str">
        <f t="shared" si="18"/>
        <v/>
      </c>
      <c r="CI34" s="22" t="str">
        <f t="shared" si="160"/>
        <v/>
      </c>
      <c r="CJ34" s="22" t="str">
        <f t="shared" si="98"/>
        <v/>
      </c>
      <c r="CK34" s="22" t="str">
        <f t="shared" si="99"/>
        <v/>
      </c>
      <c r="CL34" s="22" t="str">
        <f t="shared" si="100"/>
        <v/>
      </c>
      <c r="CN34" s="22">
        <f>IF(CM65=2,C34,0)</f>
        <v>0</v>
      </c>
      <c r="CO34" s="22">
        <f t="shared" si="101"/>
        <v>0</v>
      </c>
      <c r="CP34" s="22">
        <f t="shared" si="102"/>
        <v>0</v>
      </c>
      <c r="CS34" s="22">
        <f>O5-B34</f>
        <v>-12</v>
      </c>
      <c r="CT34" s="22">
        <f t="shared" si="103"/>
        <v>0</v>
      </c>
      <c r="CU34" s="22" t="str">
        <f t="shared" si="161"/>
        <v>3</v>
      </c>
      <c r="CV34" s="22" t="str">
        <f t="shared" si="104"/>
        <v/>
      </c>
      <c r="CW34" s="22">
        <f t="shared" si="105"/>
        <v>0</v>
      </c>
      <c r="CX34" s="22">
        <f t="shared" si="106"/>
        <v>0</v>
      </c>
      <c r="CY34" s="22">
        <f t="shared" si="107"/>
        <v>0</v>
      </c>
      <c r="CZ34" s="22">
        <f t="shared" si="108"/>
        <v>0</v>
      </c>
      <c r="DA34" s="22" t="str">
        <f>IF(CT34=1,(#REF!+#REF!+#REF!+#REF!+#REF!+#REF!+#REF!+#REF!)*CO34,"")</f>
        <v/>
      </c>
      <c r="DB34" s="22" t="str">
        <f>IF(CZ34&gt;0,(#REF!+#REF!+#REF!+#REF!+#REF!+#REF!+#REF!+#REF!)*CO34,"")</f>
        <v/>
      </c>
      <c r="DC34" s="22">
        <f t="shared" si="109"/>
        <v>1</v>
      </c>
      <c r="DD34" s="22">
        <f t="shared" si="110"/>
        <v>-11</v>
      </c>
      <c r="DE34" s="22" t="str">
        <f t="shared" si="111"/>
        <v/>
      </c>
      <c r="DF34" s="22" t="str">
        <f>IF(DE34=1,(#REF!+#REF!+#REF!+#REF!+#REF!+#REF!+#REF!+#REF!)*CO34,"")</f>
        <v/>
      </c>
      <c r="DQ34" s="21">
        <f t="shared" si="112"/>
        <v>0</v>
      </c>
      <c r="DR34" s="21">
        <f t="shared" si="113"/>
        <v>0</v>
      </c>
      <c r="DS34" s="47">
        <f t="shared" si="114"/>
        <v>0</v>
      </c>
      <c r="DT34" s="21">
        <f t="shared" si="115"/>
        <v>0</v>
      </c>
      <c r="DU34" s="47">
        <f t="shared" si="116"/>
        <v>0</v>
      </c>
      <c r="DV34" s="21">
        <f t="shared" si="117"/>
        <v>0</v>
      </c>
      <c r="DW34" s="47">
        <f t="shared" si="118"/>
        <v>0</v>
      </c>
      <c r="DX34" s="21">
        <f t="shared" si="119"/>
        <v>0</v>
      </c>
      <c r="DY34" s="21">
        <f t="shared" si="120"/>
        <v>0</v>
      </c>
      <c r="DZ34" s="21">
        <f t="shared" si="121"/>
        <v>0</v>
      </c>
      <c r="EA34" s="21">
        <f t="shared" si="122"/>
        <v>0</v>
      </c>
      <c r="EB34" s="21">
        <f t="shared" si="123"/>
        <v>0</v>
      </c>
      <c r="EC34" s="47">
        <f t="shared" si="124"/>
        <v>0</v>
      </c>
      <c r="ED34" s="21">
        <f t="shared" si="125"/>
        <v>0</v>
      </c>
      <c r="EE34" s="47">
        <f t="shared" si="126"/>
        <v>0</v>
      </c>
      <c r="EF34" s="21">
        <f t="shared" si="127"/>
        <v>0</v>
      </c>
      <c r="EG34" s="47">
        <f t="shared" si="128"/>
        <v>0</v>
      </c>
      <c r="EH34" s="21">
        <f t="shared" si="128"/>
        <v>0</v>
      </c>
      <c r="EI34" s="21">
        <f t="shared" si="129"/>
        <v>0</v>
      </c>
      <c r="EJ34" s="21">
        <f t="shared" si="19"/>
        <v>0</v>
      </c>
      <c r="EK34" s="21" t="str">
        <f t="shared" si="20"/>
        <v/>
      </c>
      <c r="EL34" s="21">
        <f t="shared" si="162"/>
        <v>6.3886735523321256</v>
      </c>
      <c r="EM34" s="21">
        <f t="shared" si="130"/>
        <v>0</v>
      </c>
      <c r="EP34" s="48">
        <f t="shared" si="163"/>
        <v>6</v>
      </c>
      <c r="EQ34" s="47">
        <f t="shared" si="164"/>
        <v>1.2566370614359172</v>
      </c>
      <c r="ER34" s="47">
        <f t="shared" si="165"/>
        <v>1</v>
      </c>
      <c r="ES34" s="47">
        <f t="shared" si="131"/>
        <v>0</v>
      </c>
      <c r="ET34" s="47">
        <f t="shared" si="132"/>
        <v>0</v>
      </c>
      <c r="EU34" s="48">
        <f t="shared" si="133"/>
        <v>0</v>
      </c>
      <c r="EV34" s="48">
        <f t="shared" si="166"/>
        <v>0.4</v>
      </c>
      <c r="EW34" s="30">
        <f t="shared" si="21"/>
        <v>0</v>
      </c>
      <c r="EX34" s="47">
        <f t="shared" si="22"/>
        <v>0</v>
      </c>
      <c r="EY34" s="49">
        <f t="shared" si="23"/>
        <v>0</v>
      </c>
      <c r="EZ34" s="48">
        <f t="shared" si="24"/>
        <v>0</v>
      </c>
      <c r="FA34" s="49">
        <f t="shared" si="25"/>
        <v>0</v>
      </c>
      <c r="FB34" s="48">
        <f t="shared" si="26"/>
        <v>0</v>
      </c>
      <c r="FC34" s="49">
        <f t="shared" si="27"/>
        <v>0</v>
      </c>
      <c r="FD34" s="48">
        <f t="shared" si="28"/>
        <v>0</v>
      </c>
      <c r="FE34" s="49">
        <f t="shared" si="29"/>
        <v>0</v>
      </c>
      <c r="FF34" s="48">
        <f t="shared" si="30"/>
        <v>0</v>
      </c>
      <c r="FG34" s="49">
        <f t="shared" si="31"/>
        <v>0</v>
      </c>
      <c r="FH34" s="48">
        <f t="shared" si="32"/>
        <v>0</v>
      </c>
      <c r="FI34" s="49">
        <f t="shared" si="33"/>
        <v>0</v>
      </c>
      <c r="FJ34" s="48">
        <f t="shared" si="34"/>
        <v>0</v>
      </c>
      <c r="FK34" s="49">
        <f t="shared" si="35"/>
        <v>0</v>
      </c>
      <c r="FL34" s="48">
        <f t="shared" si="36"/>
        <v>0</v>
      </c>
      <c r="FM34" s="49">
        <f t="shared" si="37"/>
        <v>0</v>
      </c>
      <c r="FN34" s="48">
        <f t="shared" si="38"/>
        <v>0</v>
      </c>
      <c r="FO34" s="49">
        <f t="shared" si="39"/>
        <v>0</v>
      </c>
      <c r="FP34" s="48">
        <f t="shared" si="40"/>
        <v>0</v>
      </c>
      <c r="FQ34" s="49">
        <f t="shared" si="41"/>
        <v>0</v>
      </c>
      <c r="FR34" s="48">
        <f t="shared" si="42"/>
        <v>0</v>
      </c>
      <c r="FS34" s="49">
        <f t="shared" si="43"/>
        <v>0</v>
      </c>
      <c r="FT34" s="48">
        <f t="shared" si="44"/>
        <v>0</v>
      </c>
      <c r="FU34" s="21">
        <f t="shared" si="167"/>
        <v>3</v>
      </c>
      <c r="FV34" s="21">
        <f t="shared" si="45"/>
        <v>0</v>
      </c>
      <c r="FW34" s="21">
        <f t="shared" si="134"/>
        <v>0</v>
      </c>
      <c r="FX34" s="22">
        <f t="shared" si="46"/>
        <v>0</v>
      </c>
      <c r="FY34" s="22">
        <f t="shared" si="47"/>
        <v>0</v>
      </c>
      <c r="FZ34" s="21">
        <f t="shared" si="48"/>
        <v>0</v>
      </c>
      <c r="GA34" s="21">
        <f t="shared" si="49"/>
        <v>0</v>
      </c>
      <c r="GB34" s="21">
        <f t="shared" si="50"/>
        <v>0</v>
      </c>
      <c r="GC34" s="21">
        <f t="shared" si="51"/>
        <v>0</v>
      </c>
      <c r="GD34" s="21">
        <f t="shared" si="52"/>
        <v>0</v>
      </c>
      <c r="GE34" s="21">
        <f t="shared" si="53"/>
        <v>0</v>
      </c>
      <c r="GF34" s="21">
        <f t="shared" si="54"/>
        <v>0</v>
      </c>
      <c r="GG34" s="21">
        <f t="shared" si="55"/>
        <v>0</v>
      </c>
      <c r="GH34" s="21">
        <f t="shared" si="56"/>
        <v>0</v>
      </c>
      <c r="GI34" s="21">
        <f t="shared" si="57"/>
        <v>0</v>
      </c>
      <c r="GJ34" s="31">
        <f t="shared" si="58"/>
        <v>0</v>
      </c>
      <c r="GK34" s="21">
        <f t="shared" si="59"/>
        <v>0</v>
      </c>
      <c r="GL34" s="21">
        <f t="shared" si="60"/>
        <v>0</v>
      </c>
      <c r="GM34" s="21">
        <f t="shared" si="61"/>
        <v>0</v>
      </c>
      <c r="GN34" s="21">
        <f t="shared" si="135"/>
        <v>0</v>
      </c>
      <c r="GO34" s="21">
        <f t="shared" si="136"/>
        <v>0</v>
      </c>
      <c r="GP34" s="21">
        <f t="shared" si="137"/>
        <v>0</v>
      </c>
      <c r="GQ34" s="31">
        <f t="shared" si="62"/>
        <v>0</v>
      </c>
      <c r="GR34" s="48">
        <f t="shared" si="168"/>
        <v>8</v>
      </c>
      <c r="GS34" s="48">
        <f t="shared" si="63"/>
        <v>-12</v>
      </c>
      <c r="GT34" s="21">
        <f t="shared" si="64"/>
        <v>0</v>
      </c>
      <c r="GU34" s="31">
        <f t="shared" si="138"/>
        <v>0</v>
      </c>
      <c r="GV34" s="31">
        <f t="shared" si="139"/>
        <v>0</v>
      </c>
      <c r="GW34" s="40">
        <f t="shared" si="169"/>
        <v>0</v>
      </c>
      <c r="GX34" s="21">
        <f t="shared" si="140"/>
        <v>1</v>
      </c>
      <c r="GY34" s="21" t="str">
        <f t="shared" si="141"/>
        <v/>
      </c>
      <c r="GZ34" s="21" t="str">
        <f t="shared" si="65"/>
        <v/>
      </c>
      <c r="HA34" s="21" t="str">
        <f t="shared" si="66"/>
        <v/>
      </c>
      <c r="HB34" s="21">
        <f t="shared" si="67"/>
        <v>0</v>
      </c>
      <c r="HC34" s="21">
        <f t="shared" si="170"/>
        <v>123</v>
      </c>
      <c r="HD34" s="21">
        <f t="shared" si="142"/>
        <v>0</v>
      </c>
      <c r="HE34" s="21">
        <f t="shared" si="171"/>
        <v>0</v>
      </c>
      <c r="HF34" s="21">
        <f t="shared" si="172"/>
        <v>0</v>
      </c>
      <c r="HG34" s="49">
        <f t="shared" si="143"/>
        <v>-12</v>
      </c>
      <c r="HH34" s="49">
        <f t="shared" si="144"/>
        <v>80</v>
      </c>
      <c r="HI34" s="49"/>
      <c r="HJ34" s="21">
        <f t="shared" si="145"/>
        <v>0.5</v>
      </c>
      <c r="HK34" s="21">
        <f t="shared" si="174"/>
        <v>119.11726279229272</v>
      </c>
      <c r="HL34" s="21">
        <f t="shared" si="175"/>
        <v>31.699604776332542</v>
      </c>
      <c r="HM34" s="21">
        <f t="shared" si="176"/>
        <v>15.23458936452888</v>
      </c>
      <c r="HN34" s="21">
        <f t="shared" si="177"/>
        <v>9.1229651450815883</v>
      </c>
      <c r="HO34" s="21">
        <f t="shared" si="178"/>
        <v>6.1341021783603766</v>
      </c>
      <c r="HP34" s="21">
        <f t="shared" si="179"/>
        <v>4.4319044492516984</v>
      </c>
      <c r="HQ34" s="21">
        <f t="shared" si="180"/>
        <v>3.3634159873425307</v>
      </c>
      <c r="HR34" s="21">
        <f t="shared" si="181"/>
        <v>2.6456740803379453</v>
      </c>
      <c r="HS34" s="21">
        <f t="shared" si="182"/>
        <v>2.1387930908558044</v>
      </c>
      <c r="HT34" s="21">
        <f t="shared" si="183"/>
        <v>1.7667573245884549</v>
      </c>
      <c r="HU34" s="21">
        <f t="shared" si="184"/>
        <v>1.4851977795851876</v>
      </c>
      <c r="HV34" s="21">
        <f t="shared" si="185"/>
        <v>1.2667243961104921</v>
      </c>
      <c r="HW34" s="8">
        <f t="shared" si="186"/>
        <v>0</v>
      </c>
      <c r="HX34" s="8">
        <f t="shared" si="187"/>
        <v>0</v>
      </c>
      <c r="HY34" s="8">
        <f t="shared" ref="HY34:HY64" si="188">IF(HG34*HH34=4,(POWER(((HF34+HM34)/HF34),HJ34))*FV34,0)</f>
        <v>0</v>
      </c>
      <c r="HZ34" s="8">
        <f>IF(HG34*HH34=9,(POWER(((HF34+HN34)/HF34),HJ34))*FV34,0)</f>
        <v>0</v>
      </c>
      <c r="IA34" s="8">
        <f t="shared" si="73"/>
        <v>0</v>
      </c>
      <c r="IB34" s="8">
        <f t="shared" si="74"/>
        <v>0</v>
      </c>
      <c r="IC34" s="8">
        <f t="shared" si="75"/>
        <v>0</v>
      </c>
      <c r="ID34" s="8">
        <f t="shared" si="76"/>
        <v>0</v>
      </c>
      <c r="IE34" s="8">
        <f t="shared" si="77"/>
        <v>0</v>
      </c>
      <c r="IF34" s="8">
        <f t="shared" si="78"/>
        <v>0</v>
      </c>
      <c r="IG34" s="8">
        <f t="shared" si="79"/>
        <v>0</v>
      </c>
      <c r="IH34" s="8">
        <f t="shared" si="80"/>
        <v>0</v>
      </c>
      <c r="II34" s="8">
        <f t="shared" si="81"/>
        <v>0</v>
      </c>
      <c r="IJ34" s="10">
        <f t="shared" si="146"/>
        <v>0</v>
      </c>
      <c r="IK34" s="10">
        <f t="shared" si="147"/>
        <v>0</v>
      </c>
      <c r="IL34" s="10">
        <f t="shared" si="148"/>
        <v>0</v>
      </c>
      <c r="IM34" s="10">
        <f t="shared" si="149"/>
        <v>0</v>
      </c>
      <c r="IN34" s="10">
        <f t="shared" si="150"/>
        <v>0</v>
      </c>
      <c r="IO34" s="10">
        <f t="shared" si="151"/>
        <v>0</v>
      </c>
      <c r="IP34" s="10">
        <f t="shared" si="152"/>
        <v>0</v>
      </c>
      <c r="IQ34" s="10">
        <f t="shared" si="153"/>
        <v>0</v>
      </c>
      <c r="IR34" s="10">
        <f t="shared" si="154"/>
        <v>0</v>
      </c>
      <c r="IS34" s="10">
        <f t="shared" si="155"/>
        <v>0</v>
      </c>
      <c r="IT34" s="10">
        <f t="shared" si="156"/>
        <v>0</v>
      </c>
      <c r="IU34" s="10">
        <f t="shared" si="157"/>
        <v>0</v>
      </c>
      <c r="IV34" s="11">
        <f t="shared" si="83"/>
        <v>0</v>
      </c>
    </row>
    <row r="35" spans="1:256" ht="17.100000000000001" customHeight="1" x14ac:dyDescent="0.25">
      <c r="A35" s="425"/>
      <c r="B35" s="206">
        <v>21</v>
      </c>
      <c r="C35" s="16"/>
      <c r="D35" s="232"/>
      <c r="E35" s="232"/>
      <c r="F35" s="232"/>
      <c r="G35" s="232"/>
      <c r="H35" s="232"/>
      <c r="I35" s="232"/>
      <c r="J35" s="232"/>
      <c r="K35" s="232"/>
      <c r="L35" s="401"/>
      <c r="M35" s="401"/>
      <c r="N35" s="401"/>
      <c r="O35" s="414"/>
      <c r="P35" s="415"/>
      <c r="Q35" s="414"/>
      <c r="R35" s="415"/>
      <c r="S35" s="414"/>
      <c r="T35" s="415"/>
      <c r="U35" s="300"/>
      <c r="V35" s="301"/>
      <c r="W35" s="213" t="str">
        <f t="shared" si="84"/>
        <v/>
      </c>
      <c r="X35" s="238"/>
      <c r="Y35" s="240">
        <v>0.5</v>
      </c>
      <c r="Z35" s="121" t="str">
        <f t="shared" si="85"/>
        <v/>
      </c>
      <c r="AA35" s="122" t="str">
        <f t="shared" si="86"/>
        <v/>
      </c>
      <c r="AB35" s="115"/>
      <c r="AC35" s="115"/>
      <c r="AD35" s="115"/>
      <c r="AE35" s="115"/>
      <c r="AF35" s="115"/>
      <c r="AG35" s="115"/>
      <c r="AH35" s="115"/>
      <c r="AI35" s="115"/>
      <c r="AJ35" s="115"/>
      <c r="AK35" s="115"/>
      <c r="AL35" s="115"/>
      <c r="AM35" s="115"/>
      <c r="AN35" s="115"/>
      <c r="AO35" s="115"/>
      <c r="AP35" s="115"/>
      <c r="AQ35" s="115"/>
      <c r="AR35" s="115"/>
      <c r="AS35" s="115"/>
      <c r="AT35" s="116"/>
      <c r="AU35" s="58"/>
      <c r="AV35" s="58"/>
      <c r="AW35" s="44">
        <f t="shared" si="87"/>
        <v>0</v>
      </c>
      <c r="AX35" s="43">
        <f t="shared" si="88"/>
        <v>0</v>
      </c>
      <c r="AY35" s="44">
        <f t="shared" si="89"/>
        <v>0</v>
      </c>
      <c r="AZ35" s="44">
        <f t="shared" si="90"/>
        <v>0</v>
      </c>
      <c r="BA35" s="44">
        <f t="shared" si="91"/>
        <v>0</v>
      </c>
      <c r="BB35" s="58"/>
      <c r="BC35" s="58"/>
      <c r="BD35" s="58"/>
      <c r="BE35" s="25" t="b">
        <v>0</v>
      </c>
      <c r="BF35" s="25" t="b">
        <v>0</v>
      </c>
      <c r="BG35" s="25" t="b">
        <v>0</v>
      </c>
      <c r="BH35" s="25" t="b">
        <v>0</v>
      </c>
      <c r="BI35" s="25" t="b">
        <v>0</v>
      </c>
      <c r="BJ35" s="25" t="b">
        <v>0</v>
      </c>
      <c r="BK35" s="25" t="b">
        <v>0</v>
      </c>
      <c r="BL35" s="25" t="b">
        <v>0</v>
      </c>
      <c r="BN35" s="22">
        <f t="shared" si="16"/>
        <v>0</v>
      </c>
      <c r="BO35" s="22">
        <f t="shared" si="17"/>
        <v>0</v>
      </c>
      <c r="BP35" s="22">
        <f t="shared" si="17"/>
        <v>0</v>
      </c>
      <c r="BQ35" s="22">
        <f t="shared" si="17"/>
        <v>0</v>
      </c>
      <c r="BR35" s="22">
        <f t="shared" si="17"/>
        <v>0</v>
      </c>
      <c r="BS35" s="22">
        <f t="shared" si="17"/>
        <v>0</v>
      </c>
      <c r="BT35" s="22">
        <f t="shared" si="17"/>
        <v>0</v>
      </c>
      <c r="BU35" s="22">
        <f t="shared" si="17"/>
        <v>0</v>
      </c>
      <c r="BW35" s="22">
        <f t="shared" si="92"/>
        <v>0</v>
      </c>
      <c r="BX35" s="22">
        <f t="shared" si="93"/>
        <v>0</v>
      </c>
      <c r="BZ35" s="22">
        <f t="shared" si="94"/>
        <v>0</v>
      </c>
      <c r="CA35" s="22" t="b">
        <f t="shared" si="95"/>
        <v>1</v>
      </c>
      <c r="CB35" s="22">
        <f t="shared" si="96"/>
        <v>1</v>
      </c>
      <c r="CC35" s="32">
        <f t="shared" si="97"/>
        <v>0</v>
      </c>
      <c r="CD35" s="22">
        <f t="shared" si="158"/>
        <v>0</v>
      </c>
      <c r="CE35" s="22">
        <f t="shared" si="159"/>
        <v>0</v>
      </c>
      <c r="CF35" s="22">
        <f t="shared" si="158"/>
        <v>0</v>
      </c>
      <c r="CG35" s="22">
        <f t="shared" si="173"/>
        <v>0</v>
      </c>
      <c r="CH35" s="22" t="str">
        <f t="shared" si="18"/>
        <v/>
      </c>
      <c r="CI35" s="22" t="str">
        <f t="shared" si="160"/>
        <v/>
      </c>
      <c r="CJ35" s="22" t="str">
        <f t="shared" si="98"/>
        <v/>
      </c>
      <c r="CK35" s="22" t="str">
        <f t="shared" si="99"/>
        <v/>
      </c>
      <c r="CL35" s="22" t="str">
        <f t="shared" si="100"/>
        <v/>
      </c>
      <c r="CN35" s="22">
        <f>IF(CM65=2,C35,0)</f>
        <v>0</v>
      </c>
      <c r="CO35" s="22">
        <f t="shared" si="101"/>
        <v>0</v>
      </c>
      <c r="CP35" s="22">
        <f t="shared" si="102"/>
        <v>0</v>
      </c>
      <c r="CS35" s="22">
        <f>O5-B35</f>
        <v>-13</v>
      </c>
      <c r="CT35" s="22">
        <f t="shared" si="103"/>
        <v>0</v>
      </c>
      <c r="CU35" s="22" t="str">
        <f t="shared" si="161"/>
        <v>3</v>
      </c>
      <c r="CV35" s="22" t="str">
        <f t="shared" si="104"/>
        <v/>
      </c>
      <c r="CW35" s="22">
        <f t="shared" si="105"/>
        <v>0</v>
      </c>
      <c r="CX35" s="22">
        <f t="shared" si="106"/>
        <v>0</v>
      </c>
      <c r="CY35" s="22">
        <f t="shared" si="107"/>
        <v>0</v>
      </c>
      <c r="CZ35" s="22">
        <f t="shared" si="108"/>
        <v>0</v>
      </c>
      <c r="DA35" s="22" t="str">
        <f>IF(CT35=1,(#REF!+#REF!+#REF!+#REF!+#REF!+#REF!+#REF!+#REF!)*CO35,"")</f>
        <v/>
      </c>
      <c r="DB35" s="22" t="str">
        <f>IF(CZ35&gt;0,(#REF!+#REF!+#REF!+#REF!+#REF!+#REF!+#REF!+#REF!)*CO35,"")</f>
        <v/>
      </c>
      <c r="DC35" s="22">
        <f t="shared" si="109"/>
        <v>1</v>
      </c>
      <c r="DD35" s="22">
        <f t="shared" si="110"/>
        <v>-12</v>
      </c>
      <c r="DE35" s="22" t="str">
        <f t="shared" si="111"/>
        <v/>
      </c>
      <c r="DF35" s="22" t="str">
        <f>IF(DE35=1,(#REF!+#REF!+#REF!+#REF!+#REF!+#REF!+#REF!+#REF!)*CO35,"")</f>
        <v/>
      </c>
      <c r="DQ35" s="21">
        <f t="shared" si="112"/>
        <v>0</v>
      </c>
      <c r="DR35" s="21">
        <f t="shared" si="113"/>
        <v>0</v>
      </c>
      <c r="DS35" s="47">
        <f t="shared" si="114"/>
        <v>0</v>
      </c>
      <c r="DT35" s="21">
        <f t="shared" si="115"/>
        <v>0</v>
      </c>
      <c r="DU35" s="47">
        <f t="shared" si="116"/>
        <v>0</v>
      </c>
      <c r="DV35" s="21">
        <f t="shared" si="117"/>
        <v>0</v>
      </c>
      <c r="DW35" s="47">
        <f t="shared" si="118"/>
        <v>0</v>
      </c>
      <c r="DX35" s="21">
        <f t="shared" si="119"/>
        <v>0</v>
      </c>
      <c r="DY35" s="21">
        <f t="shared" si="120"/>
        <v>0</v>
      </c>
      <c r="DZ35" s="21">
        <f t="shared" si="121"/>
        <v>0</v>
      </c>
      <c r="EA35" s="21">
        <f t="shared" si="122"/>
        <v>0</v>
      </c>
      <c r="EB35" s="21">
        <f t="shared" si="123"/>
        <v>0</v>
      </c>
      <c r="EC35" s="47">
        <f t="shared" si="124"/>
        <v>0</v>
      </c>
      <c r="ED35" s="21">
        <f t="shared" si="125"/>
        <v>0</v>
      </c>
      <c r="EE35" s="47">
        <f t="shared" si="126"/>
        <v>0</v>
      </c>
      <c r="EF35" s="21">
        <f t="shared" si="127"/>
        <v>0</v>
      </c>
      <c r="EG35" s="47">
        <f t="shared" si="128"/>
        <v>0</v>
      </c>
      <c r="EH35" s="21">
        <f t="shared" si="128"/>
        <v>0</v>
      </c>
      <c r="EI35" s="21">
        <f t="shared" si="129"/>
        <v>0</v>
      </c>
      <c r="EJ35" s="21">
        <f t="shared" si="19"/>
        <v>0</v>
      </c>
      <c r="EK35" s="21" t="str">
        <f t="shared" si="20"/>
        <v/>
      </c>
      <c r="EL35" s="21">
        <f t="shared" si="162"/>
        <v>6.3886735523321256</v>
      </c>
      <c r="EM35" s="21">
        <f t="shared" si="130"/>
        <v>0</v>
      </c>
      <c r="EP35" s="48">
        <f t="shared" si="163"/>
        <v>6</v>
      </c>
      <c r="EQ35" s="47">
        <f t="shared" si="164"/>
        <v>1.2566370614359172</v>
      </c>
      <c r="ER35" s="47">
        <f t="shared" si="165"/>
        <v>1</v>
      </c>
      <c r="ES35" s="47">
        <f t="shared" si="131"/>
        <v>0</v>
      </c>
      <c r="ET35" s="47">
        <f t="shared" si="132"/>
        <v>0</v>
      </c>
      <c r="EU35" s="48">
        <f t="shared" si="133"/>
        <v>0</v>
      </c>
      <c r="EV35" s="48">
        <f t="shared" si="166"/>
        <v>0.4</v>
      </c>
      <c r="EW35" s="30">
        <f t="shared" si="21"/>
        <v>0</v>
      </c>
      <c r="EX35" s="47">
        <f t="shared" si="22"/>
        <v>0</v>
      </c>
      <c r="EY35" s="49">
        <f t="shared" si="23"/>
        <v>0</v>
      </c>
      <c r="EZ35" s="48">
        <f t="shared" si="24"/>
        <v>0</v>
      </c>
      <c r="FA35" s="49">
        <f t="shared" si="25"/>
        <v>0</v>
      </c>
      <c r="FB35" s="48">
        <f t="shared" si="26"/>
        <v>0</v>
      </c>
      <c r="FC35" s="49">
        <f t="shared" si="27"/>
        <v>0</v>
      </c>
      <c r="FD35" s="48">
        <f t="shared" si="28"/>
        <v>0</v>
      </c>
      <c r="FE35" s="49">
        <f t="shared" si="29"/>
        <v>0</v>
      </c>
      <c r="FF35" s="48">
        <f t="shared" si="30"/>
        <v>0</v>
      </c>
      <c r="FG35" s="49">
        <f t="shared" si="31"/>
        <v>0</v>
      </c>
      <c r="FH35" s="48">
        <f t="shared" si="32"/>
        <v>0</v>
      </c>
      <c r="FI35" s="49">
        <f t="shared" si="33"/>
        <v>0</v>
      </c>
      <c r="FJ35" s="48">
        <f t="shared" si="34"/>
        <v>0</v>
      </c>
      <c r="FK35" s="49">
        <f t="shared" si="35"/>
        <v>0</v>
      </c>
      <c r="FL35" s="48">
        <f t="shared" si="36"/>
        <v>0</v>
      </c>
      <c r="FM35" s="49">
        <f t="shared" si="37"/>
        <v>0</v>
      </c>
      <c r="FN35" s="48">
        <f t="shared" si="38"/>
        <v>0</v>
      </c>
      <c r="FO35" s="49">
        <f t="shared" si="39"/>
        <v>0</v>
      </c>
      <c r="FP35" s="48">
        <f t="shared" si="40"/>
        <v>0</v>
      </c>
      <c r="FQ35" s="49">
        <f t="shared" si="41"/>
        <v>0</v>
      </c>
      <c r="FR35" s="48">
        <f t="shared" si="42"/>
        <v>0</v>
      </c>
      <c r="FS35" s="49">
        <f t="shared" si="43"/>
        <v>0</v>
      </c>
      <c r="FT35" s="48">
        <f t="shared" si="44"/>
        <v>0</v>
      </c>
      <c r="FU35" s="21">
        <f t="shared" si="167"/>
        <v>3</v>
      </c>
      <c r="FV35" s="21">
        <f t="shared" si="45"/>
        <v>0</v>
      </c>
      <c r="FW35" s="21">
        <f t="shared" si="134"/>
        <v>0</v>
      </c>
      <c r="FX35" s="22">
        <f t="shared" si="46"/>
        <v>0</v>
      </c>
      <c r="FY35" s="22">
        <f t="shared" si="47"/>
        <v>0</v>
      </c>
      <c r="FZ35" s="21">
        <f t="shared" si="48"/>
        <v>0</v>
      </c>
      <c r="GA35" s="21">
        <f t="shared" si="49"/>
        <v>0</v>
      </c>
      <c r="GB35" s="21">
        <f t="shared" si="50"/>
        <v>0</v>
      </c>
      <c r="GC35" s="21">
        <f t="shared" si="51"/>
        <v>0</v>
      </c>
      <c r="GD35" s="21">
        <f t="shared" si="52"/>
        <v>0</v>
      </c>
      <c r="GE35" s="21">
        <f t="shared" si="53"/>
        <v>0</v>
      </c>
      <c r="GF35" s="21">
        <f t="shared" si="54"/>
        <v>0</v>
      </c>
      <c r="GG35" s="21">
        <f t="shared" si="55"/>
        <v>0</v>
      </c>
      <c r="GH35" s="21">
        <f t="shared" si="56"/>
        <v>0</v>
      </c>
      <c r="GI35" s="21">
        <f t="shared" si="57"/>
        <v>0</v>
      </c>
      <c r="GJ35" s="31">
        <f t="shared" si="58"/>
        <v>0</v>
      </c>
      <c r="GK35" s="21">
        <f t="shared" si="59"/>
        <v>0</v>
      </c>
      <c r="GL35" s="21">
        <f t="shared" si="60"/>
        <v>0</v>
      </c>
      <c r="GM35" s="21">
        <f t="shared" si="61"/>
        <v>0</v>
      </c>
      <c r="GN35" s="21">
        <f t="shared" si="135"/>
        <v>0</v>
      </c>
      <c r="GO35" s="21">
        <f t="shared" si="136"/>
        <v>0</v>
      </c>
      <c r="GP35" s="21">
        <f t="shared" si="137"/>
        <v>0</v>
      </c>
      <c r="GQ35" s="31">
        <f t="shared" si="62"/>
        <v>0</v>
      </c>
      <c r="GR35" s="48">
        <f t="shared" si="168"/>
        <v>8</v>
      </c>
      <c r="GS35" s="48">
        <f t="shared" si="63"/>
        <v>-13</v>
      </c>
      <c r="GT35" s="21">
        <f t="shared" si="64"/>
        <v>0</v>
      </c>
      <c r="GU35" s="31">
        <f t="shared" si="138"/>
        <v>0</v>
      </c>
      <c r="GV35" s="31">
        <f t="shared" si="139"/>
        <v>0</v>
      </c>
      <c r="GW35" s="40">
        <f t="shared" si="169"/>
        <v>0</v>
      </c>
      <c r="GX35" s="21">
        <f t="shared" si="140"/>
        <v>1</v>
      </c>
      <c r="GY35" s="21" t="str">
        <f t="shared" si="141"/>
        <v/>
      </c>
      <c r="GZ35" s="21" t="str">
        <f t="shared" si="65"/>
        <v/>
      </c>
      <c r="HA35" s="21" t="str">
        <f t="shared" si="66"/>
        <v/>
      </c>
      <c r="HB35" s="21">
        <f t="shared" si="67"/>
        <v>0</v>
      </c>
      <c r="HC35" s="21">
        <f t="shared" si="170"/>
        <v>123</v>
      </c>
      <c r="HD35" s="21">
        <f t="shared" si="142"/>
        <v>0</v>
      </c>
      <c r="HE35" s="21">
        <f t="shared" si="171"/>
        <v>0</v>
      </c>
      <c r="HF35" s="21">
        <f t="shared" si="172"/>
        <v>0</v>
      </c>
      <c r="HG35" s="49">
        <f t="shared" si="143"/>
        <v>-13</v>
      </c>
      <c r="HH35" s="49">
        <f t="shared" si="144"/>
        <v>80</v>
      </c>
      <c r="HI35" s="49"/>
      <c r="HJ35" s="21">
        <f t="shared" si="145"/>
        <v>0.5</v>
      </c>
      <c r="HK35" s="21">
        <f t="shared" si="174"/>
        <v>119.11726279229272</v>
      </c>
      <c r="HL35" s="21">
        <f t="shared" si="175"/>
        <v>31.699604776332542</v>
      </c>
      <c r="HM35" s="21">
        <f t="shared" si="176"/>
        <v>15.23458936452888</v>
      </c>
      <c r="HN35" s="21">
        <f t="shared" si="177"/>
        <v>9.1229651450815883</v>
      </c>
      <c r="HO35" s="21">
        <f t="shared" si="178"/>
        <v>6.1341021783603766</v>
      </c>
      <c r="HP35" s="21">
        <f t="shared" si="179"/>
        <v>4.4319044492516984</v>
      </c>
      <c r="HQ35" s="21">
        <f t="shared" si="180"/>
        <v>3.3634159873425307</v>
      </c>
      <c r="HR35" s="21">
        <f t="shared" si="181"/>
        <v>2.6456740803379453</v>
      </c>
      <c r="HS35" s="21">
        <f t="shared" si="182"/>
        <v>2.1387930908558044</v>
      </c>
      <c r="HT35" s="21">
        <f t="shared" si="183"/>
        <v>1.7667573245884549</v>
      </c>
      <c r="HU35" s="21">
        <f t="shared" si="184"/>
        <v>1.4851977795851876</v>
      </c>
      <c r="HV35" s="21">
        <f t="shared" si="185"/>
        <v>1.2667243961104921</v>
      </c>
      <c r="HW35" s="8">
        <f t="shared" si="186"/>
        <v>0</v>
      </c>
      <c r="HX35" s="8">
        <f t="shared" si="187"/>
        <v>0</v>
      </c>
      <c r="HY35" s="8">
        <f t="shared" si="188"/>
        <v>0</v>
      </c>
      <c r="HZ35" s="8">
        <f t="shared" ref="HZ35:HZ64" si="189">IF(HG35*HH35=9,(POWER(((HF35+HN35)/HF35),HJ35))*FV35,0)</f>
        <v>0</v>
      </c>
      <c r="IA35" s="8">
        <f>IF(HG35+HH35=-8,(POWER(((HF35+HO35)/HF35),HJ35))*FV35,0)</f>
        <v>0</v>
      </c>
      <c r="IB35" s="8">
        <f t="shared" si="74"/>
        <v>0</v>
      </c>
      <c r="IC35" s="8">
        <f t="shared" si="75"/>
        <v>0</v>
      </c>
      <c r="ID35" s="8">
        <f t="shared" si="76"/>
        <v>0</v>
      </c>
      <c r="IE35" s="8">
        <f t="shared" si="77"/>
        <v>0</v>
      </c>
      <c r="IF35" s="8">
        <f t="shared" si="78"/>
        <v>0</v>
      </c>
      <c r="IG35" s="8">
        <f t="shared" si="79"/>
        <v>0</v>
      </c>
      <c r="IH35" s="8">
        <f t="shared" si="80"/>
        <v>0</v>
      </c>
      <c r="II35" s="8">
        <f t="shared" si="81"/>
        <v>0</v>
      </c>
      <c r="IJ35" s="10">
        <f t="shared" si="146"/>
        <v>0</v>
      </c>
      <c r="IK35" s="10">
        <f t="shared" si="147"/>
        <v>0</v>
      </c>
      <c r="IL35" s="10">
        <f t="shared" si="148"/>
        <v>0</v>
      </c>
      <c r="IM35" s="10">
        <f t="shared" si="149"/>
        <v>0</v>
      </c>
      <c r="IN35" s="10">
        <f t="shared" si="150"/>
        <v>0</v>
      </c>
      <c r="IO35" s="10">
        <f t="shared" si="151"/>
        <v>0</v>
      </c>
      <c r="IP35" s="10">
        <f t="shared" si="152"/>
        <v>0</v>
      </c>
      <c r="IQ35" s="10">
        <f t="shared" si="153"/>
        <v>0</v>
      </c>
      <c r="IR35" s="10">
        <f t="shared" si="154"/>
        <v>0</v>
      </c>
      <c r="IS35" s="10">
        <f t="shared" si="155"/>
        <v>0</v>
      </c>
      <c r="IT35" s="10">
        <f t="shared" si="156"/>
        <v>0</v>
      </c>
      <c r="IU35" s="10">
        <f t="shared" si="157"/>
        <v>0</v>
      </c>
      <c r="IV35" s="11">
        <f t="shared" si="83"/>
        <v>0</v>
      </c>
    </row>
    <row r="36" spans="1:256" ht="17.100000000000001" customHeight="1" x14ac:dyDescent="0.25">
      <c r="A36" s="425"/>
      <c r="B36" s="206">
        <v>22</v>
      </c>
      <c r="C36" s="16"/>
      <c r="D36" s="232"/>
      <c r="E36" s="232"/>
      <c r="F36" s="232"/>
      <c r="G36" s="232"/>
      <c r="H36" s="232"/>
      <c r="I36" s="232"/>
      <c r="J36" s="232"/>
      <c r="K36" s="232"/>
      <c r="L36" s="159"/>
      <c r="M36" s="159"/>
      <c r="N36" s="158"/>
      <c r="O36" s="158"/>
      <c r="P36" s="158"/>
      <c r="Q36" s="158"/>
      <c r="R36" s="158"/>
      <c r="S36" s="158"/>
      <c r="T36" s="158"/>
      <c r="U36" s="298"/>
      <c r="V36" s="299"/>
      <c r="W36" s="213" t="str">
        <f t="shared" si="84"/>
        <v/>
      </c>
      <c r="X36" s="238"/>
      <c r="Y36" s="240">
        <v>0.5</v>
      </c>
      <c r="Z36" s="121" t="str">
        <f t="shared" si="85"/>
        <v/>
      </c>
      <c r="AA36" s="122" t="str">
        <f t="shared" si="86"/>
        <v/>
      </c>
      <c r="AB36" s="115"/>
      <c r="AC36" s="115"/>
      <c r="AD36" s="115"/>
      <c r="AE36" s="115"/>
      <c r="AF36" s="115"/>
      <c r="AG36" s="115"/>
      <c r="AH36" s="115"/>
      <c r="AI36" s="115"/>
      <c r="AJ36" s="115"/>
      <c r="AK36" s="115"/>
      <c r="AL36" s="115"/>
      <c r="AM36" s="115"/>
      <c r="AN36" s="115"/>
      <c r="AO36" s="115"/>
      <c r="AP36" s="115"/>
      <c r="AQ36" s="115"/>
      <c r="AR36" s="115"/>
      <c r="AS36" s="115"/>
      <c r="AT36" s="116"/>
      <c r="AU36" s="58"/>
      <c r="AV36" s="58"/>
      <c r="AW36" s="44">
        <f t="shared" si="87"/>
        <v>0</v>
      </c>
      <c r="AX36" s="43">
        <f t="shared" si="88"/>
        <v>0</v>
      </c>
      <c r="AY36" s="44">
        <f t="shared" si="89"/>
        <v>0</v>
      </c>
      <c r="AZ36" s="44">
        <f t="shared" si="90"/>
        <v>0</v>
      </c>
      <c r="BA36" s="44">
        <f t="shared" si="91"/>
        <v>0</v>
      </c>
      <c r="BB36" s="58"/>
      <c r="BC36" s="58"/>
      <c r="BD36" s="58"/>
      <c r="BE36" s="25" t="b">
        <v>0</v>
      </c>
      <c r="BF36" s="25" t="b">
        <v>0</v>
      </c>
      <c r="BG36" s="25" t="b">
        <v>0</v>
      </c>
      <c r="BH36" s="25" t="b">
        <v>0</v>
      </c>
      <c r="BI36" s="25" t="b">
        <v>0</v>
      </c>
      <c r="BJ36" s="25" t="b">
        <v>0</v>
      </c>
      <c r="BK36" s="25" t="b">
        <v>0</v>
      </c>
      <c r="BL36" s="25" t="b">
        <v>0</v>
      </c>
      <c r="BN36" s="22">
        <f t="shared" si="16"/>
        <v>0</v>
      </c>
      <c r="BO36" s="22">
        <f t="shared" si="17"/>
        <v>0</v>
      </c>
      <c r="BP36" s="22">
        <f t="shared" si="17"/>
        <v>0</v>
      </c>
      <c r="BQ36" s="22">
        <f t="shared" si="17"/>
        <v>0</v>
      </c>
      <c r="BR36" s="22">
        <f t="shared" si="17"/>
        <v>0</v>
      </c>
      <c r="BS36" s="22">
        <f t="shared" si="17"/>
        <v>0</v>
      </c>
      <c r="BT36" s="22">
        <f t="shared" si="17"/>
        <v>0</v>
      </c>
      <c r="BU36" s="22">
        <f t="shared" si="17"/>
        <v>0</v>
      </c>
      <c r="BW36" s="22">
        <f t="shared" si="92"/>
        <v>0</v>
      </c>
      <c r="BX36" s="22">
        <f t="shared" si="93"/>
        <v>0</v>
      </c>
      <c r="BZ36" s="22">
        <f t="shared" si="94"/>
        <v>0</v>
      </c>
      <c r="CA36" s="22" t="b">
        <f t="shared" si="95"/>
        <v>1</v>
      </c>
      <c r="CB36" s="22">
        <f t="shared" si="96"/>
        <v>1</v>
      </c>
      <c r="CC36" s="32">
        <f t="shared" si="97"/>
        <v>0</v>
      </c>
      <c r="CD36" s="22">
        <f t="shared" si="158"/>
        <v>0</v>
      </c>
      <c r="CE36" s="22">
        <f t="shared" si="159"/>
        <v>0</v>
      </c>
      <c r="CF36" s="22">
        <f t="shared" si="158"/>
        <v>0</v>
      </c>
      <c r="CG36" s="22">
        <f t="shared" si="173"/>
        <v>0</v>
      </c>
      <c r="CH36" s="22" t="str">
        <f t="shared" si="18"/>
        <v/>
      </c>
      <c r="CI36" s="22" t="str">
        <f t="shared" si="160"/>
        <v/>
      </c>
      <c r="CJ36" s="22" t="str">
        <f t="shared" si="98"/>
        <v/>
      </c>
      <c r="CK36" s="22" t="str">
        <f t="shared" si="99"/>
        <v/>
      </c>
      <c r="CL36" s="22" t="str">
        <f t="shared" si="100"/>
        <v/>
      </c>
      <c r="CN36" s="22">
        <f>IF(CM65=2,C36,0)</f>
        <v>0</v>
      </c>
      <c r="CO36" s="22">
        <f t="shared" si="101"/>
        <v>0</v>
      </c>
      <c r="CP36" s="22">
        <f t="shared" si="102"/>
        <v>0</v>
      </c>
      <c r="CS36" s="22">
        <f>O5-B36</f>
        <v>-14</v>
      </c>
      <c r="CT36" s="22">
        <f t="shared" si="103"/>
        <v>0</v>
      </c>
      <c r="CU36" s="22" t="str">
        <f t="shared" si="161"/>
        <v>3</v>
      </c>
      <c r="CV36" s="22" t="str">
        <f t="shared" si="104"/>
        <v/>
      </c>
      <c r="CW36" s="22">
        <f t="shared" si="105"/>
        <v>0</v>
      </c>
      <c r="CX36" s="22">
        <f t="shared" si="106"/>
        <v>0</v>
      </c>
      <c r="CY36" s="22">
        <f t="shared" si="107"/>
        <v>0</v>
      </c>
      <c r="CZ36" s="22">
        <f t="shared" si="108"/>
        <v>0</v>
      </c>
      <c r="DA36" s="22" t="str">
        <f>IF(CT36=1,(#REF!+#REF!+#REF!+#REF!+#REF!+#REF!+#REF!+#REF!)*CO36,"")</f>
        <v/>
      </c>
      <c r="DB36" s="22" t="str">
        <f>IF(CZ36&gt;0,(#REF!+#REF!+#REF!+#REF!+#REF!+#REF!+#REF!+#REF!)*CO36,"")</f>
        <v/>
      </c>
      <c r="DC36" s="22">
        <f t="shared" si="109"/>
        <v>1</v>
      </c>
      <c r="DD36" s="22">
        <f t="shared" si="110"/>
        <v>-13</v>
      </c>
      <c r="DE36" s="22" t="str">
        <f t="shared" si="111"/>
        <v/>
      </c>
      <c r="DF36" s="22" t="str">
        <f>IF(DE36=1,(#REF!+#REF!+#REF!+#REF!+#REF!+#REF!+#REF!+#REF!)*CO36,"")</f>
        <v/>
      </c>
      <c r="DQ36" s="21">
        <f t="shared" si="112"/>
        <v>0</v>
      </c>
      <c r="DR36" s="21">
        <f t="shared" si="113"/>
        <v>0</v>
      </c>
      <c r="DS36" s="47">
        <f t="shared" si="114"/>
        <v>0</v>
      </c>
      <c r="DT36" s="21">
        <f t="shared" si="115"/>
        <v>0</v>
      </c>
      <c r="DU36" s="47">
        <f t="shared" si="116"/>
        <v>0</v>
      </c>
      <c r="DV36" s="21">
        <f t="shared" si="117"/>
        <v>0</v>
      </c>
      <c r="DW36" s="47">
        <f t="shared" si="118"/>
        <v>0</v>
      </c>
      <c r="DX36" s="21">
        <f t="shared" si="119"/>
        <v>0</v>
      </c>
      <c r="DY36" s="21">
        <f t="shared" si="120"/>
        <v>0</v>
      </c>
      <c r="DZ36" s="21">
        <f t="shared" si="121"/>
        <v>0</v>
      </c>
      <c r="EA36" s="21">
        <f t="shared" si="122"/>
        <v>0</v>
      </c>
      <c r="EB36" s="21">
        <f t="shared" si="123"/>
        <v>0</v>
      </c>
      <c r="EC36" s="47">
        <f t="shared" si="124"/>
        <v>0</v>
      </c>
      <c r="ED36" s="21">
        <f t="shared" si="125"/>
        <v>0</v>
      </c>
      <c r="EE36" s="47">
        <f t="shared" si="126"/>
        <v>0</v>
      </c>
      <c r="EF36" s="21">
        <f t="shared" si="127"/>
        <v>0</v>
      </c>
      <c r="EG36" s="47">
        <f t="shared" si="128"/>
        <v>0</v>
      </c>
      <c r="EH36" s="21">
        <f t="shared" si="128"/>
        <v>0</v>
      </c>
      <c r="EI36" s="21">
        <f t="shared" si="129"/>
        <v>0</v>
      </c>
      <c r="EJ36" s="21">
        <f t="shared" si="19"/>
        <v>0</v>
      </c>
      <c r="EK36" s="21" t="str">
        <f t="shared" si="20"/>
        <v/>
      </c>
      <c r="EL36" s="21">
        <f t="shared" si="162"/>
        <v>6.3886735523321256</v>
      </c>
      <c r="EM36" s="21">
        <f t="shared" si="130"/>
        <v>0</v>
      </c>
      <c r="EP36" s="48">
        <f t="shared" si="163"/>
        <v>6</v>
      </c>
      <c r="EQ36" s="47">
        <f t="shared" si="164"/>
        <v>1.2566370614359172</v>
      </c>
      <c r="ER36" s="47">
        <f t="shared" si="165"/>
        <v>1</v>
      </c>
      <c r="ES36" s="47">
        <f t="shared" si="131"/>
        <v>0</v>
      </c>
      <c r="ET36" s="47">
        <f t="shared" si="132"/>
        <v>0</v>
      </c>
      <c r="EU36" s="48">
        <f t="shared" si="133"/>
        <v>0</v>
      </c>
      <c r="EV36" s="48">
        <f t="shared" si="166"/>
        <v>0.4</v>
      </c>
      <c r="EW36" s="30">
        <f t="shared" si="21"/>
        <v>0</v>
      </c>
      <c r="EX36" s="47">
        <f t="shared" si="22"/>
        <v>0</v>
      </c>
      <c r="EY36" s="49">
        <f t="shared" si="23"/>
        <v>0</v>
      </c>
      <c r="EZ36" s="48">
        <f t="shared" si="24"/>
        <v>0</v>
      </c>
      <c r="FA36" s="49">
        <f t="shared" si="25"/>
        <v>0</v>
      </c>
      <c r="FB36" s="48">
        <f t="shared" si="26"/>
        <v>0</v>
      </c>
      <c r="FC36" s="49">
        <f t="shared" si="27"/>
        <v>0</v>
      </c>
      <c r="FD36" s="48">
        <f t="shared" si="28"/>
        <v>0</v>
      </c>
      <c r="FE36" s="49">
        <f t="shared" si="29"/>
        <v>0</v>
      </c>
      <c r="FF36" s="48">
        <f t="shared" si="30"/>
        <v>0</v>
      </c>
      <c r="FG36" s="49">
        <f t="shared" si="31"/>
        <v>0</v>
      </c>
      <c r="FH36" s="48">
        <f t="shared" si="32"/>
        <v>0</v>
      </c>
      <c r="FI36" s="49">
        <f t="shared" si="33"/>
        <v>0</v>
      </c>
      <c r="FJ36" s="48">
        <f t="shared" si="34"/>
        <v>0</v>
      </c>
      <c r="FK36" s="49">
        <f t="shared" si="35"/>
        <v>0</v>
      </c>
      <c r="FL36" s="48">
        <f t="shared" si="36"/>
        <v>0</v>
      </c>
      <c r="FM36" s="49">
        <f t="shared" si="37"/>
        <v>0</v>
      </c>
      <c r="FN36" s="48">
        <f t="shared" si="38"/>
        <v>0</v>
      </c>
      <c r="FO36" s="49">
        <f t="shared" si="39"/>
        <v>0</v>
      </c>
      <c r="FP36" s="48">
        <f t="shared" si="40"/>
        <v>0</v>
      </c>
      <c r="FQ36" s="49">
        <f t="shared" si="41"/>
        <v>0</v>
      </c>
      <c r="FR36" s="48">
        <f t="shared" si="42"/>
        <v>0</v>
      </c>
      <c r="FS36" s="49">
        <f t="shared" si="43"/>
        <v>0</v>
      </c>
      <c r="FT36" s="48">
        <f t="shared" si="44"/>
        <v>0</v>
      </c>
      <c r="FU36" s="21">
        <f t="shared" si="167"/>
        <v>3</v>
      </c>
      <c r="FV36" s="21">
        <f t="shared" si="45"/>
        <v>0</v>
      </c>
      <c r="FW36" s="21">
        <f t="shared" si="134"/>
        <v>0</v>
      </c>
      <c r="FX36" s="22">
        <f t="shared" si="46"/>
        <v>0</v>
      </c>
      <c r="FY36" s="22">
        <f t="shared" si="47"/>
        <v>0</v>
      </c>
      <c r="FZ36" s="21">
        <f t="shared" si="48"/>
        <v>0</v>
      </c>
      <c r="GA36" s="21">
        <f t="shared" si="49"/>
        <v>0</v>
      </c>
      <c r="GB36" s="21">
        <f t="shared" si="50"/>
        <v>0</v>
      </c>
      <c r="GC36" s="21">
        <f t="shared" si="51"/>
        <v>0</v>
      </c>
      <c r="GD36" s="21">
        <f t="shared" si="52"/>
        <v>0</v>
      </c>
      <c r="GE36" s="21">
        <f t="shared" si="53"/>
        <v>0</v>
      </c>
      <c r="GF36" s="21">
        <f t="shared" si="54"/>
        <v>0</v>
      </c>
      <c r="GG36" s="21">
        <f t="shared" si="55"/>
        <v>0</v>
      </c>
      <c r="GH36" s="21">
        <f t="shared" si="56"/>
        <v>0</v>
      </c>
      <c r="GI36" s="21">
        <f t="shared" si="57"/>
        <v>0</v>
      </c>
      <c r="GJ36" s="31">
        <f t="shared" si="58"/>
        <v>0</v>
      </c>
      <c r="GK36" s="21">
        <f t="shared" si="59"/>
        <v>0</v>
      </c>
      <c r="GL36" s="21">
        <f t="shared" si="60"/>
        <v>0</v>
      </c>
      <c r="GM36" s="21">
        <f t="shared" si="61"/>
        <v>0</v>
      </c>
      <c r="GN36" s="21">
        <f t="shared" si="135"/>
        <v>0</v>
      </c>
      <c r="GO36" s="21">
        <f t="shared" si="136"/>
        <v>0</v>
      </c>
      <c r="GP36" s="21">
        <f t="shared" si="137"/>
        <v>0</v>
      </c>
      <c r="GQ36" s="31">
        <f t="shared" si="62"/>
        <v>0</v>
      </c>
      <c r="GR36" s="48">
        <f t="shared" si="168"/>
        <v>8</v>
      </c>
      <c r="GS36" s="48">
        <f t="shared" si="63"/>
        <v>-14</v>
      </c>
      <c r="GT36" s="21">
        <f t="shared" si="64"/>
        <v>0</v>
      </c>
      <c r="GU36" s="31">
        <f t="shared" si="138"/>
        <v>0</v>
      </c>
      <c r="GV36" s="31">
        <f t="shared" si="139"/>
        <v>0</v>
      </c>
      <c r="GW36" s="40">
        <f t="shared" si="169"/>
        <v>0</v>
      </c>
      <c r="GX36" s="21">
        <f t="shared" si="140"/>
        <v>1</v>
      </c>
      <c r="GY36" s="21" t="str">
        <f t="shared" si="141"/>
        <v/>
      </c>
      <c r="GZ36" s="21" t="str">
        <f t="shared" si="65"/>
        <v/>
      </c>
      <c r="HA36" s="21" t="str">
        <f t="shared" si="66"/>
        <v/>
      </c>
      <c r="HB36" s="21">
        <f t="shared" si="67"/>
        <v>0</v>
      </c>
      <c r="HC36" s="21">
        <f t="shared" si="170"/>
        <v>123</v>
      </c>
      <c r="HD36" s="21">
        <f t="shared" si="142"/>
        <v>0</v>
      </c>
      <c r="HE36" s="21">
        <f t="shared" si="171"/>
        <v>0</v>
      </c>
      <c r="HF36" s="21">
        <f t="shared" si="172"/>
        <v>0</v>
      </c>
      <c r="HG36" s="49">
        <f t="shared" si="143"/>
        <v>-14</v>
      </c>
      <c r="HH36" s="49">
        <f t="shared" si="144"/>
        <v>80</v>
      </c>
      <c r="HI36" s="49"/>
      <c r="HJ36" s="21">
        <f t="shared" si="145"/>
        <v>0.5</v>
      </c>
      <c r="HK36" s="21">
        <f t="shared" si="174"/>
        <v>119.11726279229272</v>
      </c>
      <c r="HL36" s="21">
        <f t="shared" si="175"/>
        <v>31.699604776332542</v>
      </c>
      <c r="HM36" s="21">
        <f t="shared" si="176"/>
        <v>15.23458936452888</v>
      </c>
      <c r="HN36" s="21">
        <f t="shared" si="177"/>
        <v>9.1229651450815883</v>
      </c>
      <c r="HO36" s="21">
        <f t="shared" si="178"/>
        <v>6.1341021783603766</v>
      </c>
      <c r="HP36" s="21">
        <f t="shared" si="179"/>
        <v>4.4319044492516984</v>
      </c>
      <c r="HQ36" s="21">
        <f t="shared" si="180"/>
        <v>3.3634159873425307</v>
      </c>
      <c r="HR36" s="21">
        <f t="shared" si="181"/>
        <v>2.6456740803379453</v>
      </c>
      <c r="HS36" s="21">
        <f t="shared" si="182"/>
        <v>2.1387930908558044</v>
      </c>
      <c r="HT36" s="21">
        <f t="shared" si="183"/>
        <v>1.7667573245884549</v>
      </c>
      <c r="HU36" s="21">
        <f t="shared" si="184"/>
        <v>1.4851977795851876</v>
      </c>
      <c r="HV36" s="21">
        <f t="shared" si="185"/>
        <v>1.2667243961104921</v>
      </c>
      <c r="HW36" s="8">
        <f t="shared" si="186"/>
        <v>0</v>
      </c>
      <c r="HX36" s="8">
        <f t="shared" si="187"/>
        <v>0</v>
      </c>
      <c r="HY36" s="8">
        <f t="shared" si="188"/>
        <v>0</v>
      </c>
      <c r="HZ36" s="8">
        <f t="shared" si="189"/>
        <v>0</v>
      </c>
      <c r="IA36" s="8">
        <f t="shared" ref="IA36:IA64" si="190">IF(HG36+HH36=-8,(POWER(((HF36+HO36)/HF36),HJ36))*FV36,0)</f>
        <v>0</v>
      </c>
      <c r="IB36" s="8">
        <f>IF(HG36+HH36=-10,(POWER(((HF36+HP36)/HF36),HJ36))*FV36,0)</f>
        <v>0</v>
      </c>
      <c r="IC36" s="8">
        <f t="shared" si="75"/>
        <v>0</v>
      </c>
      <c r="ID36" s="8">
        <f t="shared" si="76"/>
        <v>0</v>
      </c>
      <c r="IE36" s="8">
        <f t="shared" si="77"/>
        <v>0</v>
      </c>
      <c r="IF36" s="8">
        <f t="shared" si="78"/>
        <v>0</v>
      </c>
      <c r="IG36" s="8">
        <f t="shared" si="79"/>
        <v>0</v>
      </c>
      <c r="IH36" s="8">
        <f t="shared" si="80"/>
        <v>0</v>
      </c>
      <c r="II36" s="8">
        <f t="shared" si="81"/>
        <v>0</v>
      </c>
      <c r="IJ36" s="10">
        <f t="shared" si="146"/>
        <v>0</v>
      </c>
      <c r="IK36" s="10">
        <f t="shared" si="147"/>
        <v>0</v>
      </c>
      <c r="IL36" s="10">
        <f t="shared" si="148"/>
        <v>0</v>
      </c>
      <c r="IM36" s="10">
        <f t="shared" si="149"/>
        <v>0</v>
      </c>
      <c r="IN36" s="10">
        <f t="shared" si="150"/>
        <v>0</v>
      </c>
      <c r="IO36" s="10">
        <f t="shared" si="151"/>
        <v>0</v>
      </c>
      <c r="IP36" s="10">
        <f t="shared" si="152"/>
        <v>0</v>
      </c>
      <c r="IQ36" s="10">
        <f t="shared" si="153"/>
        <v>0</v>
      </c>
      <c r="IR36" s="10">
        <f t="shared" si="154"/>
        <v>0</v>
      </c>
      <c r="IS36" s="10">
        <f t="shared" si="155"/>
        <v>0</v>
      </c>
      <c r="IT36" s="10">
        <f t="shared" si="156"/>
        <v>0</v>
      </c>
      <c r="IU36" s="10">
        <f t="shared" si="157"/>
        <v>0</v>
      </c>
      <c r="IV36" s="11">
        <f t="shared" si="83"/>
        <v>0</v>
      </c>
    </row>
    <row r="37" spans="1:256" ht="17.100000000000001" customHeight="1" x14ac:dyDescent="0.25">
      <c r="A37" s="425"/>
      <c r="B37" s="206">
        <v>23</v>
      </c>
      <c r="C37" s="16"/>
      <c r="D37" s="232"/>
      <c r="E37" s="232"/>
      <c r="F37" s="232"/>
      <c r="G37" s="232"/>
      <c r="H37" s="232"/>
      <c r="I37" s="232"/>
      <c r="J37" s="232"/>
      <c r="K37" s="232"/>
      <c r="L37" s="401"/>
      <c r="M37" s="401"/>
      <c r="N37" s="401"/>
      <c r="O37" s="414"/>
      <c r="P37" s="415"/>
      <c r="Q37" s="414"/>
      <c r="R37" s="415"/>
      <c r="S37" s="414"/>
      <c r="T37" s="415"/>
      <c r="U37" s="300"/>
      <c r="V37" s="301"/>
      <c r="W37" s="213" t="str">
        <f t="shared" si="84"/>
        <v/>
      </c>
      <c r="X37" s="238"/>
      <c r="Y37" s="240">
        <v>0.5</v>
      </c>
      <c r="Z37" s="121" t="str">
        <f t="shared" si="85"/>
        <v/>
      </c>
      <c r="AA37" s="122" t="str">
        <f t="shared" si="86"/>
        <v/>
      </c>
      <c r="AB37" s="115"/>
      <c r="AC37" s="115"/>
      <c r="AD37" s="115"/>
      <c r="AE37" s="115"/>
      <c r="AF37" s="115"/>
      <c r="AG37" s="115"/>
      <c r="AH37" s="115"/>
      <c r="AI37" s="115"/>
      <c r="AJ37" s="115"/>
      <c r="AK37" s="115"/>
      <c r="AL37" s="115"/>
      <c r="AM37" s="115"/>
      <c r="AN37" s="115"/>
      <c r="AO37" s="115"/>
      <c r="AP37" s="115"/>
      <c r="AQ37" s="115"/>
      <c r="AR37" s="115"/>
      <c r="AS37" s="115"/>
      <c r="AT37" s="116"/>
      <c r="AU37" s="58"/>
      <c r="AV37" s="58"/>
      <c r="AW37" s="44">
        <f t="shared" si="87"/>
        <v>0</v>
      </c>
      <c r="AX37" s="43">
        <f t="shared" si="88"/>
        <v>0</v>
      </c>
      <c r="AY37" s="44">
        <f t="shared" si="89"/>
        <v>0</v>
      </c>
      <c r="AZ37" s="44">
        <f t="shared" si="90"/>
        <v>0</v>
      </c>
      <c r="BA37" s="44">
        <f t="shared" si="91"/>
        <v>0</v>
      </c>
      <c r="BB37" s="58"/>
      <c r="BC37" s="58"/>
      <c r="BD37" s="58"/>
      <c r="BE37" s="25" t="b">
        <v>0</v>
      </c>
      <c r="BF37" s="25" t="b">
        <v>0</v>
      </c>
      <c r="BG37" s="25" t="b">
        <v>0</v>
      </c>
      <c r="BH37" s="25" t="b">
        <v>0</v>
      </c>
      <c r="BI37" s="25" t="b">
        <v>0</v>
      </c>
      <c r="BJ37" s="25" t="b">
        <v>0</v>
      </c>
      <c r="BK37" s="25" t="b">
        <v>0</v>
      </c>
      <c r="BL37" s="25" t="b">
        <v>0</v>
      </c>
      <c r="BN37" s="22">
        <f t="shared" si="16"/>
        <v>0</v>
      </c>
      <c r="BO37" s="22">
        <f t="shared" si="17"/>
        <v>0</v>
      </c>
      <c r="BP37" s="22">
        <f t="shared" si="17"/>
        <v>0</v>
      </c>
      <c r="BQ37" s="22">
        <f t="shared" si="17"/>
        <v>0</v>
      </c>
      <c r="BR37" s="22">
        <f t="shared" si="17"/>
        <v>0</v>
      </c>
      <c r="BS37" s="22">
        <f t="shared" si="17"/>
        <v>0</v>
      </c>
      <c r="BT37" s="22">
        <f t="shared" si="17"/>
        <v>0</v>
      </c>
      <c r="BU37" s="22">
        <f t="shared" si="17"/>
        <v>0</v>
      </c>
      <c r="BW37" s="22">
        <f t="shared" si="92"/>
        <v>0</v>
      </c>
      <c r="BX37" s="22">
        <f t="shared" si="93"/>
        <v>0</v>
      </c>
      <c r="BZ37" s="22">
        <f t="shared" si="94"/>
        <v>0</v>
      </c>
      <c r="CA37" s="22" t="b">
        <f t="shared" si="95"/>
        <v>1</v>
      </c>
      <c r="CB37" s="22">
        <f t="shared" si="96"/>
        <v>1</v>
      </c>
      <c r="CC37" s="32">
        <f t="shared" si="97"/>
        <v>0</v>
      </c>
      <c r="CD37" s="22">
        <f t="shared" si="158"/>
        <v>0</v>
      </c>
      <c r="CE37" s="22">
        <f t="shared" si="159"/>
        <v>0</v>
      </c>
      <c r="CF37" s="22">
        <f t="shared" si="158"/>
        <v>0</v>
      </c>
      <c r="CG37" s="22">
        <f t="shared" si="173"/>
        <v>0</v>
      </c>
      <c r="CH37" s="22" t="str">
        <f t="shared" si="18"/>
        <v/>
      </c>
      <c r="CI37" s="22" t="str">
        <f t="shared" si="160"/>
        <v/>
      </c>
      <c r="CJ37" s="22" t="str">
        <f t="shared" si="98"/>
        <v/>
      </c>
      <c r="CK37" s="22" t="str">
        <f t="shared" si="99"/>
        <v/>
      </c>
      <c r="CL37" s="22" t="str">
        <f t="shared" si="100"/>
        <v/>
      </c>
      <c r="CN37" s="22">
        <f>IF(CM65=2,C37,0)</f>
        <v>0</v>
      </c>
      <c r="CO37" s="22">
        <f t="shared" si="101"/>
        <v>0</v>
      </c>
      <c r="CP37" s="22">
        <f t="shared" si="102"/>
        <v>0</v>
      </c>
      <c r="CS37" s="22">
        <f>O5-B37</f>
        <v>-15</v>
      </c>
      <c r="CT37" s="22">
        <f t="shared" si="103"/>
        <v>0</v>
      </c>
      <c r="CU37" s="22" t="str">
        <f t="shared" si="161"/>
        <v>3</v>
      </c>
      <c r="CV37" s="22" t="str">
        <f t="shared" si="104"/>
        <v/>
      </c>
      <c r="CW37" s="22">
        <f t="shared" si="105"/>
        <v>0</v>
      </c>
      <c r="CX37" s="22">
        <f t="shared" si="106"/>
        <v>0</v>
      </c>
      <c r="CY37" s="22">
        <f t="shared" si="107"/>
        <v>0</v>
      </c>
      <c r="CZ37" s="22">
        <f t="shared" si="108"/>
        <v>0</v>
      </c>
      <c r="DA37" s="22" t="str">
        <f>IF(CT37=1,(#REF!+#REF!+#REF!+#REF!+#REF!+#REF!+#REF!+#REF!)*CO37,"")</f>
        <v/>
      </c>
      <c r="DB37" s="22" t="str">
        <f>IF(CZ37&gt;0,(#REF!+#REF!+#REF!+#REF!+#REF!+#REF!+#REF!+#REF!)*CO37,"")</f>
        <v/>
      </c>
      <c r="DC37" s="22">
        <f t="shared" si="109"/>
        <v>1</v>
      </c>
      <c r="DD37" s="22">
        <f t="shared" si="110"/>
        <v>-14</v>
      </c>
      <c r="DE37" s="22" t="str">
        <f t="shared" si="111"/>
        <v/>
      </c>
      <c r="DF37" s="22" t="str">
        <f>IF(DE37=1,(#REF!+#REF!+#REF!+#REF!+#REF!+#REF!+#REF!+#REF!)*CO37,"")</f>
        <v/>
      </c>
      <c r="DQ37" s="21">
        <f t="shared" si="112"/>
        <v>0</v>
      </c>
      <c r="DR37" s="21">
        <f t="shared" si="113"/>
        <v>0</v>
      </c>
      <c r="DS37" s="47">
        <f t="shared" si="114"/>
        <v>0</v>
      </c>
      <c r="DT37" s="21">
        <f t="shared" si="115"/>
        <v>0</v>
      </c>
      <c r="DU37" s="47">
        <f t="shared" si="116"/>
        <v>0</v>
      </c>
      <c r="DV37" s="21">
        <f t="shared" si="117"/>
        <v>0</v>
      </c>
      <c r="DW37" s="47">
        <f t="shared" si="118"/>
        <v>0</v>
      </c>
      <c r="DX37" s="21">
        <f t="shared" si="119"/>
        <v>0</v>
      </c>
      <c r="DY37" s="21">
        <f t="shared" si="120"/>
        <v>0</v>
      </c>
      <c r="DZ37" s="21">
        <f t="shared" si="121"/>
        <v>0</v>
      </c>
      <c r="EA37" s="21">
        <f t="shared" si="122"/>
        <v>0</v>
      </c>
      <c r="EB37" s="21">
        <f t="shared" si="123"/>
        <v>0</v>
      </c>
      <c r="EC37" s="47">
        <f t="shared" si="124"/>
        <v>0</v>
      </c>
      <c r="ED37" s="21">
        <f t="shared" si="125"/>
        <v>0</v>
      </c>
      <c r="EE37" s="47">
        <f t="shared" si="126"/>
        <v>0</v>
      </c>
      <c r="EF37" s="21">
        <f t="shared" si="127"/>
        <v>0</v>
      </c>
      <c r="EG37" s="47">
        <f t="shared" si="128"/>
        <v>0</v>
      </c>
      <c r="EH37" s="21">
        <f t="shared" si="128"/>
        <v>0</v>
      </c>
      <c r="EI37" s="21">
        <f t="shared" si="129"/>
        <v>0</v>
      </c>
      <c r="EJ37" s="21">
        <f t="shared" si="19"/>
        <v>0</v>
      </c>
      <c r="EK37" s="21" t="str">
        <f t="shared" si="20"/>
        <v/>
      </c>
      <c r="EL37" s="21">
        <f t="shared" si="162"/>
        <v>6.3886735523321256</v>
      </c>
      <c r="EM37" s="21">
        <f t="shared" si="130"/>
        <v>0</v>
      </c>
      <c r="EP37" s="48">
        <f t="shared" si="163"/>
        <v>6</v>
      </c>
      <c r="EQ37" s="47">
        <f t="shared" si="164"/>
        <v>1.2566370614359172</v>
      </c>
      <c r="ER37" s="47">
        <f t="shared" si="165"/>
        <v>1</v>
      </c>
      <c r="ES37" s="47">
        <f t="shared" si="131"/>
        <v>0</v>
      </c>
      <c r="ET37" s="47">
        <f t="shared" si="132"/>
        <v>0</v>
      </c>
      <c r="EU37" s="48">
        <f t="shared" si="133"/>
        <v>0</v>
      </c>
      <c r="EV37" s="48">
        <f t="shared" si="166"/>
        <v>0.4</v>
      </c>
      <c r="EW37" s="30">
        <f t="shared" si="21"/>
        <v>0</v>
      </c>
      <c r="EX37" s="47">
        <f t="shared" si="22"/>
        <v>0</v>
      </c>
      <c r="EY37" s="49">
        <f t="shared" si="23"/>
        <v>0</v>
      </c>
      <c r="EZ37" s="48">
        <f t="shared" si="24"/>
        <v>0</v>
      </c>
      <c r="FA37" s="49">
        <f t="shared" si="25"/>
        <v>0</v>
      </c>
      <c r="FB37" s="48">
        <f t="shared" si="26"/>
        <v>0</v>
      </c>
      <c r="FC37" s="49">
        <f t="shared" si="27"/>
        <v>0</v>
      </c>
      <c r="FD37" s="48">
        <f t="shared" si="28"/>
        <v>0</v>
      </c>
      <c r="FE37" s="49">
        <f t="shared" si="29"/>
        <v>0</v>
      </c>
      <c r="FF37" s="48">
        <f t="shared" si="30"/>
        <v>0</v>
      </c>
      <c r="FG37" s="49">
        <f t="shared" si="31"/>
        <v>0</v>
      </c>
      <c r="FH37" s="48">
        <f t="shared" si="32"/>
        <v>0</v>
      </c>
      <c r="FI37" s="49">
        <f t="shared" si="33"/>
        <v>0</v>
      </c>
      <c r="FJ37" s="48">
        <f t="shared" si="34"/>
        <v>0</v>
      </c>
      <c r="FK37" s="49">
        <f t="shared" si="35"/>
        <v>0</v>
      </c>
      <c r="FL37" s="48">
        <f t="shared" si="36"/>
        <v>0</v>
      </c>
      <c r="FM37" s="49">
        <f t="shared" si="37"/>
        <v>0</v>
      </c>
      <c r="FN37" s="48">
        <f t="shared" si="38"/>
        <v>0</v>
      </c>
      <c r="FO37" s="49">
        <f t="shared" si="39"/>
        <v>0</v>
      </c>
      <c r="FP37" s="48">
        <f t="shared" si="40"/>
        <v>0</v>
      </c>
      <c r="FQ37" s="49">
        <f t="shared" si="41"/>
        <v>0</v>
      </c>
      <c r="FR37" s="48">
        <f t="shared" si="42"/>
        <v>0</v>
      </c>
      <c r="FS37" s="49">
        <f t="shared" si="43"/>
        <v>0</v>
      </c>
      <c r="FT37" s="48">
        <f t="shared" si="44"/>
        <v>0</v>
      </c>
      <c r="FU37" s="21">
        <f t="shared" si="167"/>
        <v>3</v>
      </c>
      <c r="FV37" s="21">
        <f t="shared" si="45"/>
        <v>0</v>
      </c>
      <c r="FW37" s="21">
        <f t="shared" si="134"/>
        <v>0</v>
      </c>
      <c r="FX37" s="22">
        <f t="shared" si="46"/>
        <v>0</v>
      </c>
      <c r="FY37" s="22">
        <f t="shared" si="47"/>
        <v>0</v>
      </c>
      <c r="FZ37" s="21">
        <f t="shared" si="48"/>
        <v>0</v>
      </c>
      <c r="GA37" s="21">
        <f t="shared" si="49"/>
        <v>0</v>
      </c>
      <c r="GB37" s="21">
        <f t="shared" si="50"/>
        <v>0</v>
      </c>
      <c r="GC37" s="21">
        <f t="shared" si="51"/>
        <v>0</v>
      </c>
      <c r="GD37" s="21">
        <f t="shared" si="52"/>
        <v>0</v>
      </c>
      <c r="GE37" s="21">
        <f t="shared" si="53"/>
        <v>0</v>
      </c>
      <c r="GF37" s="21">
        <f t="shared" si="54"/>
        <v>0</v>
      </c>
      <c r="GG37" s="21">
        <f t="shared" si="55"/>
        <v>0</v>
      </c>
      <c r="GH37" s="21">
        <f t="shared" si="56"/>
        <v>0</v>
      </c>
      <c r="GI37" s="21">
        <f t="shared" si="57"/>
        <v>0</v>
      </c>
      <c r="GJ37" s="31">
        <f t="shared" si="58"/>
        <v>0</v>
      </c>
      <c r="GK37" s="21">
        <f t="shared" si="59"/>
        <v>0</v>
      </c>
      <c r="GL37" s="21">
        <f t="shared" si="60"/>
        <v>0</v>
      </c>
      <c r="GM37" s="21">
        <f t="shared" si="61"/>
        <v>0</v>
      </c>
      <c r="GN37" s="21">
        <f t="shared" si="135"/>
        <v>0</v>
      </c>
      <c r="GO37" s="21">
        <f t="shared" si="136"/>
        <v>0</v>
      </c>
      <c r="GP37" s="21">
        <f t="shared" si="137"/>
        <v>0</v>
      </c>
      <c r="GQ37" s="31">
        <f t="shared" si="62"/>
        <v>0</v>
      </c>
      <c r="GR37" s="48">
        <f t="shared" si="168"/>
        <v>8</v>
      </c>
      <c r="GS37" s="48">
        <f t="shared" si="63"/>
        <v>-15</v>
      </c>
      <c r="GT37" s="21">
        <f t="shared" si="64"/>
        <v>0</v>
      </c>
      <c r="GU37" s="31">
        <f t="shared" si="138"/>
        <v>0</v>
      </c>
      <c r="GV37" s="31">
        <f t="shared" si="139"/>
        <v>0</v>
      </c>
      <c r="GW37" s="40">
        <f t="shared" si="169"/>
        <v>0</v>
      </c>
      <c r="GX37" s="21">
        <f t="shared" si="140"/>
        <v>1</v>
      </c>
      <c r="GY37" s="21" t="str">
        <f t="shared" si="141"/>
        <v/>
      </c>
      <c r="GZ37" s="21" t="str">
        <f t="shared" si="65"/>
        <v/>
      </c>
      <c r="HA37" s="21" t="str">
        <f t="shared" si="66"/>
        <v/>
      </c>
      <c r="HB37" s="21">
        <f t="shared" si="67"/>
        <v>0</v>
      </c>
      <c r="HC37" s="21">
        <f t="shared" si="170"/>
        <v>123</v>
      </c>
      <c r="HD37" s="21">
        <f t="shared" si="142"/>
        <v>0</v>
      </c>
      <c r="HE37" s="21">
        <f t="shared" si="171"/>
        <v>0</v>
      </c>
      <c r="HF37" s="21">
        <f t="shared" si="172"/>
        <v>0</v>
      </c>
      <c r="HG37" s="49">
        <f t="shared" si="143"/>
        <v>-15</v>
      </c>
      <c r="HH37" s="49">
        <f t="shared" si="144"/>
        <v>80</v>
      </c>
      <c r="HI37" s="49"/>
      <c r="HJ37" s="21">
        <f t="shared" si="145"/>
        <v>0.5</v>
      </c>
      <c r="HK37" s="21">
        <f t="shared" si="174"/>
        <v>119.11726279229272</v>
      </c>
      <c r="HL37" s="21">
        <f t="shared" si="175"/>
        <v>31.699604776332542</v>
      </c>
      <c r="HM37" s="21">
        <f t="shared" si="176"/>
        <v>15.23458936452888</v>
      </c>
      <c r="HN37" s="21">
        <f t="shared" si="177"/>
        <v>9.1229651450815883</v>
      </c>
      <c r="HO37" s="21">
        <f t="shared" si="178"/>
        <v>6.1341021783603766</v>
      </c>
      <c r="HP37" s="21">
        <f t="shared" si="179"/>
        <v>4.4319044492516984</v>
      </c>
      <c r="HQ37" s="21">
        <f t="shared" si="180"/>
        <v>3.3634159873425307</v>
      </c>
      <c r="HR37" s="21">
        <f t="shared" si="181"/>
        <v>2.6456740803379453</v>
      </c>
      <c r="HS37" s="21">
        <f t="shared" si="182"/>
        <v>2.1387930908558044</v>
      </c>
      <c r="HT37" s="21">
        <f t="shared" si="183"/>
        <v>1.7667573245884549</v>
      </c>
      <c r="HU37" s="21">
        <f t="shared" si="184"/>
        <v>1.4851977795851876</v>
      </c>
      <c r="HV37" s="21">
        <f t="shared" si="185"/>
        <v>1.2667243961104921</v>
      </c>
      <c r="HW37" s="8">
        <f t="shared" si="186"/>
        <v>0</v>
      </c>
      <c r="HX37" s="8">
        <f t="shared" si="187"/>
        <v>0</v>
      </c>
      <c r="HY37" s="8">
        <f t="shared" si="188"/>
        <v>0</v>
      </c>
      <c r="HZ37" s="8">
        <f t="shared" si="189"/>
        <v>0</v>
      </c>
      <c r="IA37" s="8">
        <f t="shared" si="190"/>
        <v>0</v>
      </c>
      <c r="IB37" s="8">
        <f t="shared" ref="IB37:IB64" si="191">IF(HG37+HH37=-10,(POWER(((HF37+HP37)/HF37),HJ37))*FV37,0)</f>
        <v>0</v>
      </c>
      <c r="IC37" s="8">
        <f>IF(HG37+HH37=-12,(POWER(((HF37+HQ37)/HF37),HJ37))*FV37,0)</f>
        <v>0</v>
      </c>
      <c r="ID37" s="8">
        <f t="shared" si="76"/>
        <v>0</v>
      </c>
      <c r="IE37" s="8">
        <f t="shared" si="77"/>
        <v>0</v>
      </c>
      <c r="IF37" s="8">
        <f t="shared" si="78"/>
        <v>0</v>
      </c>
      <c r="IG37" s="8">
        <f t="shared" si="79"/>
        <v>0</v>
      </c>
      <c r="IH37" s="8">
        <f t="shared" si="80"/>
        <v>0</v>
      </c>
      <c r="II37" s="8">
        <f t="shared" si="81"/>
        <v>0</v>
      </c>
      <c r="IJ37" s="10">
        <f t="shared" si="146"/>
        <v>0</v>
      </c>
      <c r="IK37" s="10">
        <f t="shared" si="147"/>
        <v>0</v>
      </c>
      <c r="IL37" s="10">
        <f t="shared" si="148"/>
        <v>0</v>
      </c>
      <c r="IM37" s="10">
        <f t="shared" si="149"/>
        <v>0</v>
      </c>
      <c r="IN37" s="10">
        <f t="shared" si="150"/>
        <v>0</v>
      </c>
      <c r="IO37" s="10">
        <f t="shared" si="151"/>
        <v>0</v>
      </c>
      <c r="IP37" s="10">
        <f t="shared" si="152"/>
        <v>0</v>
      </c>
      <c r="IQ37" s="10">
        <f t="shared" si="153"/>
        <v>0</v>
      </c>
      <c r="IR37" s="10">
        <f t="shared" si="154"/>
        <v>0</v>
      </c>
      <c r="IS37" s="10">
        <f t="shared" si="155"/>
        <v>0</v>
      </c>
      <c r="IT37" s="10">
        <f>IF(IG37&gt;0,HU37/IG37*100,0)</f>
        <v>0</v>
      </c>
      <c r="IU37" s="10">
        <f t="shared" si="157"/>
        <v>0</v>
      </c>
      <c r="IV37" s="11">
        <f t="shared" si="83"/>
        <v>0</v>
      </c>
    </row>
    <row r="38" spans="1:256" ht="17.100000000000001" customHeight="1" x14ac:dyDescent="0.25">
      <c r="A38" s="425"/>
      <c r="B38" s="206">
        <v>24</v>
      </c>
      <c r="C38" s="16"/>
      <c r="D38" s="232"/>
      <c r="E38" s="232"/>
      <c r="F38" s="232"/>
      <c r="G38" s="232"/>
      <c r="H38" s="232"/>
      <c r="I38" s="232"/>
      <c r="J38" s="232"/>
      <c r="K38" s="232"/>
      <c r="L38" s="401"/>
      <c r="M38" s="401"/>
      <c r="N38" s="401"/>
      <c r="O38" s="414"/>
      <c r="P38" s="415"/>
      <c r="Q38" s="414"/>
      <c r="R38" s="415"/>
      <c r="S38" s="414"/>
      <c r="T38" s="415"/>
      <c r="U38" s="300"/>
      <c r="V38" s="301"/>
      <c r="W38" s="213" t="str">
        <f t="shared" si="84"/>
        <v/>
      </c>
      <c r="X38" s="238"/>
      <c r="Y38" s="240">
        <v>0.5</v>
      </c>
      <c r="Z38" s="121" t="str">
        <f t="shared" si="85"/>
        <v/>
      </c>
      <c r="AA38" s="122" t="str">
        <f t="shared" si="86"/>
        <v/>
      </c>
      <c r="AB38" s="115"/>
      <c r="AC38" s="115"/>
      <c r="AD38" s="115"/>
      <c r="AE38" s="115"/>
      <c r="AF38" s="115"/>
      <c r="AG38" s="115"/>
      <c r="AH38" s="115"/>
      <c r="AI38" s="115"/>
      <c r="AJ38" s="115"/>
      <c r="AK38" s="115"/>
      <c r="AL38" s="115"/>
      <c r="AM38" s="115"/>
      <c r="AN38" s="115"/>
      <c r="AO38" s="115"/>
      <c r="AP38" s="115"/>
      <c r="AQ38" s="115"/>
      <c r="AR38" s="115"/>
      <c r="AS38" s="115"/>
      <c r="AT38" s="116"/>
      <c r="AU38" s="58"/>
      <c r="AV38" s="58"/>
      <c r="AW38" s="44">
        <f t="shared" si="87"/>
        <v>0</v>
      </c>
      <c r="AX38" s="43">
        <f t="shared" si="88"/>
        <v>0</v>
      </c>
      <c r="AY38" s="44">
        <f t="shared" si="89"/>
        <v>0</v>
      </c>
      <c r="AZ38" s="44">
        <f t="shared" si="90"/>
        <v>0</v>
      </c>
      <c r="BA38" s="44">
        <f t="shared" si="91"/>
        <v>0</v>
      </c>
      <c r="BB38" s="58"/>
      <c r="BC38" s="58"/>
      <c r="BD38" s="58"/>
      <c r="BE38" s="25" t="b">
        <v>0</v>
      </c>
      <c r="BF38" s="25" t="b">
        <v>0</v>
      </c>
      <c r="BG38" s="25" t="b">
        <v>0</v>
      </c>
      <c r="BH38" s="25" t="b">
        <v>0</v>
      </c>
      <c r="BI38" s="25" t="b">
        <v>0</v>
      </c>
      <c r="BJ38" s="25" t="b">
        <v>0</v>
      </c>
      <c r="BK38" s="25" t="b">
        <v>0</v>
      </c>
      <c r="BL38" s="25" t="b">
        <v>0</v>
      </c>
      <c r="BN38" s="22">
        <f t="shared" si="16"/>
        <v>0</v>
      </c>
      <c r="BO38" s="22">
        <f t="shared" si="17"/>
        <v>0</v>
      </c>
      <c r="BP38" s="22">
        <f t="shared" si="17"/>
        <v>0</v>
      </c>
      <c r="BQ38" s="22">
        <f t="shared" si="17"/>
        <v>0</v>
      </c>
      <c r="BR38" s="22">
        <f t="shared" si="17"/>
        <v>0</v>
      </c>
      <c r="BS38" s="22">
        <f t="shared" si="17"/>
        <v>0</v>
      </c>
      <c r="BT38" s="22">
        <f t="shared" si="17"/>
        <v>0</v>
      </c>
      <c r="BU38" s="22">
        <f t="shared" si="17"/>
        <v>0</v>
      </c>
      <c r="BW38" s="22">
        <f t="shared" si="92"/>
        <v>0</v>
      </c>
      <c r="BX38" s="22">
        <f t="shared" si="93"/>
        <v>0</v>
      </c>
      <c r="BZ38" s="22">
        <f t="shared" si="94"/>
        <v>0</v>
      </c>
      <c r="CA38" s="22" t="b">
        <f t="shared" si="95"/>
        <v>1</v>
      </c>
      <c r="CB38" s="22">
        <f t="shared" si="96"/>
        <v>1</v>
      </c>
      <c r="CC38" s="32">
        <f t="shared" si="97"/>
        <v>0</v>
      </c>
      <c r="CD38" s="22">
        <f t="shared" si="158"/>
        <v>0</v>
      </c>
      <c r="CE38" s="22">
        <f t="shared" si="159"/>
        <v>0</v>
      </c>
      <c r="CF38" s="22">
        <f t="shared" si="158"/>
        <v>0</v>
      </c>
      <c r="CG38" s="22">
        <f t="shared" si="173"/>
        <v>0</v>
      </c>
      <c r="CH38" s="22" t="str">
        <f t="shared" si="18"/>
        <v/>
      </c>
      <c r="CI38" s="22" t="str">
        <f t="shared" si="160"/>
        <v/>
      </c>
      <c r="CJ38" s="22" t="str">
        <f t="shared" si="98"/>
        <v/>
      </c>
      <c r="CK38" s="22" t="str">
        <f t="shared" si="99"/>
        <v/>
      </c>
      <c r="CL38" s="22" t="str">
        <f t="shared" si="100"/>
        <v/>
      </c>
      <c r="CN38" s="22">
        <f>IF(CM65=2,C38,0)</f>
        <v>0</v>
      </c>
      <c r="CO38" s="22">
        <f t="shared" si="101"/>
        <v>0</v>
      </c>
      <c r="CP38" s="22">
        <f t="shared" si="102"/>
        <v>0</v>
      </c>
      <c r="CS38" s="22">
        <f>O5-B38</f>
        <v>-16</v>
      </c>
      <c r="CT38" s="22">
        <f t="shared" si="103"/>
        <v>0</v>
      </c>
      <c r="CU38" s="22" t="str">
        <f t="shared" si="161"/>
        <v>3</v>
      </c>
      <c r="CV38" s="22" t="str">
        <f t="shared" si="104"/>
        <v/>
      </c>
      <c r="CW38" s="22">
        <f t="shared" si="105"/>
        <v>0</v>
      </c>
      <c r="CX38" s="22">
        <f t="shared" si="106"/>
        <v>0</v>
      </c>
      <c r="CY38" s="22">
        <f t="shared" si="107"/>
        <v>0</v>
      </c>
      <c r="CZ38" s="22">
        <f t="shared" si="108"/>
        <v>0</v>
      </c>
      <c r="DA38" s="22" t="str">
        <f>IF(CT38=1,(#REF!+#REF!+#REF!+#REF!+#REF!+#REF!+#REF!+#REF!)*CO38,"")</f>
        <v/>
      </c>
      <c r="DB38" s="22" t="str">
        <f>IF(CZ38&gt;0,(#REF!+#REF!+#REF!+#REF!+#REF!+#REF!+#REF!+#REF!)*CO38,"")</f>
        <v/>
      </c>
      <c r="DC38" s="22">
        <f t="shared" si="109"/>
        <v>1</v>
      </c>
      <c r="DD38" s="22">
        <f t="shared" si="110"/>
        <v>-15</v>
      </c>
      <c r="DE38" s="22" t="str">
        <f t="shared" si="111"/>
        <v/>
      </c>
      <c r="DF38" s="22" t="str">
        <f>IF(DE38=1,(#REF!+#REF!+#REF!+#REF!+#REF!+#REF!+#REF!+#REF!)*CO38,"")</f>
        <v/>
      </c>
      <c r="DQ38" s="21">
        <f t="shared" si="112"/>
        <v>0</v>
      </c>
      <c r="DR38" s="21">
        <f t="shared" si="113"/>
        <v>0</v>
      </c>
      <c r="DS38" s="47">
        <f t="shared" si="114"/>
        <v>0</v>
      </c>
      <c r="DT38" s="21">
        <f t="shared" si="115"/>
        <v>0</v>
      </c>
      <c r="DU38" s="47">
        <f t="shared" si="116"/>
        <v>0</v>
      </c>
      <c r="DV38" s="21">
        <f t="shared" si="117"/>
        <v>0</v>
      </c>
      <c r="DW38" s="47">
        <f t="shared" si="118"/>
        <v>0</v>
      </c>
      <c r="DX38" s="21">
        <f t="shared" si="119"/>
        <v>0</v>
      </c>
      <c r="DY38" s="21">
        <f t="shared" si="120"/>
        <v>0</v>
      </c>
      <c r="DZ38" s="21">
        <f t="shared" si="121"/>
        <v>0</v>
      </c>
      <c r="EA38" s="21">
        <f t="shared" si="122"/>
        <v>0</v>
      </c>
      <c r="EB38" s="21">
        <f t="shared" si="123"/>
        <v>0</v>
      </c>
      <c r="EC38" s="47">
        <f t="shared" si="124"/>
        <v>0</v>
      </c>
      <c r="ED38" s="21">
        <f t="shared" si="125"/>
        <v>0</v>
      </c>
      <c r="EE38" s="47">
        <f t="shared" si="126"/>
        <v>0</v>
      </c>
      <c r="EF38" s="21">
        <f t="shared" si="127"/>
        <v>0</v>
      </c>
      <c r="EG38" s="47">
        <f t="shared" si="128"/>
        <v>0</v>
      </c>
      <c r="EH38" s="21">
        <f>DR38+DT38+DV38+DX38+DZ38+EB38+ED38+EF38</f>
        <v>0</v>
      </c>
      <c r="EI38" s="21">
        <f t="shared" si="129"/>
        <v>0</v>
      </c>
      <c r="EJ38" s="21">
        <f t="shared" si="19"/>
        <v>0</v>
      </c>
      <c r="EK38" s="21" t="str">
        <f t="shared" si="20"/>
        <v/>
      </c>
      <c r="EL38" s="21">
        <f t="shared" si="162"/>
        <v>6.3886735523321256</v>
      </c>
      <c r="EM38" s="21">
        <f t="shared" si="130"/>
        <v>0</v>
      </c>
      <c r="EP38" s="48">
        <f t="shared" si="163"/>
        <v>6</v>
      </c>
      <c r="EQ38" s="47">
        <f t="shared" si="164"/>
        <v>1.2566370614359172</v>
      </c>
      <c r="ER38" s="47">
        <f t="shared" si="165"/>
        <v>1</v>
      </c>
      <c r="ES38" s="47">
        <f t="shared" si="131"/>
        <v>0</v>
      </c>
      <c r="ET38" s="47">
        <f t="shared" si="132"/>
        <v>0</v>
      </c>
      <c r="EU38" s="48">
        <f t="shared" si="133"/>
        <v>0</v>
      </c>
      <c r="EV38" s="48">
        <f t="shared" si="166"/>
        <v>0.4</v>
      </c>
      <c r="EW38" s="30">
        <f t="shared" si="21"/>
        <v>0</v>
      </c>
      <c r="EX38" s="47">
        <f t="shared" si="22"/>
        <v>0</v>
      </c>
      <c r="EY38" s="49">
        <f t="shared" si="23"/>
        <v>0</v>
      </c>
      <c r="EZ38" s="48">
        <f t="shared" si="24"/>
        <v>0</v>
      </c>
      <c r="FA38" s="49">
        <f t="shared" si="25"/>
        <v>0</v>
      </c>
      <c r="FB38" s="48">
        <f t="shared" si="26"/>
        <v>0</v>
      </c>
      <c r="FC38" s="49">
        <f t="shared" si="27"/>
        <v>0</v>
      </c>
      <c r="FD38" s="48">
        <f t="shared" si="28"/>
        <v>0</v>
      </c>
      <c r="FE38" s="49">
        <f t="shared" si="29"/>
        <v>0</v>
      </c>
      <c r="FF38" s="48">
        <f t="shared" si="30"/>
        <v>0</v>
      </c>
      <c r="FG38" s="49">
        <f t="shared" si="31"/>
        <v>0</v>
      </c>
      <c r="FH38" s="48">
        <f t="shared" si="32"/>
        <v>0</v>
      </c>
      <c r="FI38" s="49">
        <f t="shared" si="33"/>
        <v>0</v>
      </c>
      <c r="FJ38" s="48">
        <f t="shared" si="34"/>
        <v>0</v>
      </c>
      <c r="FK38" s="49">
        <f t="shared" si="35"/>
        <v>0</v>
      </c>
      <c r="FL38" s="48">
        <f t="shared" si="36"/>
        <v>0</v>
      </c>
      <c r="FM38" s="49">
        <f t="shared" si="37"/>
        <v>0</v>
      </c>
      <c r="FN38" s="48">
        <f t="shared" si="38"/>
        <v>0</v>
      </c>
      <c r="FO38" s="49">
        <f t="shared" si="39"/>
        <v>0</v>
      </c>
      <c r="FP38" s="48">
        <f t="shared" si="40"/>
        <v>0</v>
      </c>
      <c r="FQ38" s="49">
        <f t="shared" si="41"/>
        <v>0</v>
      </c>
      <c r="FR38" s="48">
        <f t="shared" si="42"/>
        <v>0</v>
      </c>
      <c r="FS38" s="49">
        <f t="shared" si="43"/>
        <v>0</v>
      </c>
      <c r="FT38" s="48">
        <f t="shared" si="44"/>
        <v>0</v>
      </c>
      <c r="FU38" s="21">
        <f t="shared" si="167"/>
        <v>3</v>
      </c>
      <c r="FV38" s="21">
        <f t="shared" si="45"/>
        <v>0</v>
      </c>
      <c r="FW38" s="21">
        <f t="shared" si="134"/>
        <v>0</v>
      </c>
      <c r="FX38" s="22">
        <f t="shared" si="46"/>
        <v>0</v>
      </c>
      <c r="FY38" s="22">
        <f t="shared" si="47"/>
        <v>0</v>
      </c>
      <c r="FZ38" s="21">
        <f t="shared" si="48"/>
        <v>0</v>
      </c>
      <c r="GA38" s="21">
        <f t="shared" si="49"/>
        <v>0</v>
      </c>
      <c r="GB38" s="21">
        <f t="shared" si="50"/>
        <v>0</v>
      </c>
      <c r="GC38" s="21">
        <f t="shared" si="51"/>
        <v>0</v>
      </c>
      <c r="GD38" s="21">
        <f t="shared" si="52"/>
        <v>0</v>
      </c>
      <c r="GE38" s="21">
        <f t="shared" si="53"/>
        <v>0</v>
      </c>
      <c r="GF38" s="21">
        <f t="shared" si="54"/>
        <v>0</v>
      </c>
      <c r="GG38" s="21">
        <f t="shared" si="55"/>
        <v>0</v>
      </c>
      <c r="GH38" s="21">
        <f t="shared" si="56"/>
        <v>0</v>
      </c>
      <c r="GI38" s="21">
        <f t="shared" si="57"/>
        <v>0</v>
      </c>
      <c r="GJ38" s="31">
        <f t="shared" si="58"/>
        <v>0</v>
      </c>
      <c r="GK38" s="21">
        <f t="shared" si="59"/>
        <v>0</v>
      </c>
      <c r="GL38" s="21">
        <f t="shared" si="60"/>
        <v>0</v>
      </c>
      <c r="GM38" s="21">
        <f t="shared" si="61"/>
        <v>0</v>
      </c>
      <c r="GN38" s="21">
        <f t="shared" si="135"/>
        <v>0</v>
      </c>
      <c r="GO38" s="21">
        <f t="shared" si="136"/>
        <v>0</v>
      </c>
      <c r="GP38" s="21">
        <f t="shared" si="137"/>
        <v>0</v>
      </c>
      <c r="GQ38" s="31">
        <f t="shared" si="62"/>
        <v>0</v>
      </c>
      <c r="GR38" s="48">
        <f t="shared" si="168"/>
        <v>8</v>
      </c>
      <c r="GS38" s="48">
        <f t="shared" si="63"/>
        <v>-16</v>
      </c>
      <c r="GT38" s="21">
        <f t="shared" si="64"/>
        <v>0</v>
      </c>
      <c r="GU38" s="31">
        <f t="shared" si="138"/>
        <v>0</v>
      </c>
      <c r="GV38" s="31">
        <f t="shared" si="139"/>
        <v>0</v>
      </c>
      <c r="GW38" s="40">
        <f t="shared" si="169"/>
        <v>0</v>
      </c>
      <c r="GX38" s="21">
        <f t="shared" si="140"/>
        <v>1</v>
      </c>
      <c r="GY38" s="21" t="str">
        <f t="shared" si="141"/>
        <v/>
      </c>
      <c r="GZ38" s="21" t="str">
        <f t="shared" si="65"/>
        <v/>
      </c>
      <c r="HA38" s="21" t="str">
        <f t="shared" si="66"/>
        <v/>
      </c>
      <c r="HB38" s="21">
        <f t="shared" si="67"/>
        <v>0</v>
      </c>
      <c r="HC38" s="21">
        <f t="shared" si="170"/>
        <v>123</v>
      </c>
      <c r="HD38" s="21">
        <f t="shared" si="142"/>
        <v>0</v>
      </c>
      <c r="HE38" s="21">
        <f t="shared" si="171"/>
        <v>0</v>
      </c>
      <c r="HF38" s="21">
        <f t="shared" si="172"/>
        <v>0</v>
      </c>
      <c r="HG38" s="49">
        <f t="shared" si="143"/>
        <v>-16</v>
      </c>
      <c r="HH38" s="49">
        <f t="shared" si="144"/>
        <v>80</v>
      </c>
      <c r="HI38" s="49"/>
      <c r="HJ38" s="21">
        <f t="shared" si="145"/>
        <v>0.5</v>
      </c>
      <c r="HK38" s="21">
        <f t="shared" si="174"/>
        <v>119.11726279229272</v>
      </c>
      <c r="HL38" s="21">
        <f t="shared" si="175"/>
        <v>31.699604776332542</v>
      </c>
      <c r="HM38" s="21">
        <f t="shared" si="176"/>
        <v>15.23458936452888</v>
      </c>
      <c r="HN38" s="21">
        <f t="shared" si="177"/>
        <v>9.1229651450815883</v>
      </c>
      <c r="HO38" s="21">
        <f t="shared" si="178"/>
        <v>6.1341021783603766</v>
      </c>
      <c r="HP38" s="21">
        <f t="shared" si="179"/>
        <v>4.4319044492516984</v>
      </c>
      <c r="HQ38" s="21">
        <f t="shared" si="180"/>
        <v>3.3634159873425307</v>
      </c>
      <c r="HR38" s="21">
        <f t="shared" si="181"/>
        <v>2.6456740803379453</v>
      </c>
      <c r="HS38" s="21">
        <f t="shared" si="182"/>
        <v>2.1387930908558044</v>
      </c>
      <c r="HT38" s="21">
        <f t="shared" si="183"/>
        <v>1.7667573245884549</v>
      </c>
      <c r="HU38" s="21">
        <f t="shared" si="184"/>
        <v>1.4851977795851876</v>
      </c>
      <c r="HV38" s="21">
        <f t="shared" si="185"/>
        <v>1.2667243961104921</v>
      </c>
      <c r="HW38" s="8">
        <f t="shared" si="186"/>
        <v>0</v>
      </c>
      <c r="HX38" s="8">
        <f t="shared" si="187"/>
        <v>0</v>
      </c>
      <c r="HY38" s="8">
        <f t="shared" si="188"/>
        <v>0</v>
      </c>
      <c r="HZ38" s="8">
        <f t="shared" si="189"/>
        <v>0</v>
      </c>
      <c r="IA38" s="8">
        <f t="shared" si="190"/>
        <v>0</v>
      </c>
      <c r="IB38" s="8">
        <f t="shared" si="191"/>
        <v>0</v>
      </c>
      <c r="IC38" s="8">
        <f t="shared" ref="IC38:IC64" si="192">IF(HG38+HH38=-12,(POWER(((HF38+HQ38)/HF38),HJ38))*FV38,0)</f>
        <v>0</v>
      </c>
      <c r="ID38" s="8">
        <f>IF(HG38+HH38=-14,(POWER(((HF38+HR38)/HF38),HJ38))*FV38,0)</f>
        <v>0</v>
      </c>
      <c r="IE38" s="8">
        <f t="shared" si="77"/>
        <v>0</v>
      </c>
      <c r="IF38" s="8">
        <f t="shared" si="78"/>
        <v>0</v>
      </c>
      <c r="IG38" s="8">
        <f t="shared" si="79"/>
        <v>0</v>
      </c>
      <c r="IH38" s="8">
        <f t="shared" si="80"/>
        <v>0</v>
      </c>
      <c r="II38" s="8">
        <f t="shared" si="81"/>
        <v>0</v>
      </c>
      <c r="IJ38" s="10">
        <f t="shared" si="146"/>
        <v>0</v>
      </c>
      <c r="IK38" s="10">
        <f t="shared" si="147"/>
        <v>0</v>
      </c>
      <c r="IL38" s="10">
        <f t="shared" si="148"/>
        <v>0</v>
      </c>
      <c r="IM38" s="10">
        <f t="shared" si="149"/>
        <v>0</v>
      </c>
      <c r="IN38" s="10">
        <f t="shared" si="150"/>
        <v>0</v>
      </c>
      <c r="IO38" s="10">
        <f t="shared" si="151"/>
        <v>0</v>
      </c>
      <c r="IP38" s="10">
        <f t="shared" si="152"/>
        <v>0</v>
      </c>
      <c r="IQ38" s="10">
        <f t="shared" si="153"/>
        <v>0</v>
      </c>
      <c r="IR38" s="10">
        <f t="shared" si="154"/>
        <v>0</v>
      </c>
      <c r="IS38" s="10">
        <f t="shared" si="155"/>
        <v>0</v>
      </c>
      <c r="IT38" s="10">
        <f t="shared" si="156"/>
        <v>0</v>
      </c>
      <c r="IU38" s="10">
        <f>IF(IH38&gt;0,HV38/IH38*100,0)</f>
        <v>0</v>
      </c>
      <c r="IV38" s="11">
        <f t="shared" si="83"/>
        <v>0</v>
      </c>
    </row>
    <row r="39" spans="1:256" ht="17.100000000000001" customHeight="1" x14ac:dyDescent="0.25">
      <c r="A39" s="425"/>
      <c r="B39" s="206">
        <v>25</v>
      </c>
      <c r="C39" s="16"/>
      <c r="D39" s="232"/>
      <c r="E39" s="232"/>
      <c r="F39" s="232"/>
      <c r="G39" s="232"/>
      <c r="H39" s="232"/>
      <c r="I39" s="232"/>
      <c r="J39" s="232"/>
      <c r="K39" s="232"/>
      <c r="L39" s="401"/>
      <c r="M39" s="402"/>
      <c r="N39" s="402"/>
      <c r="O39" s="414"/>
      <c r="P39" s="415"/>
      <c r="Q39" s="414"/>
      <c r="R39" s="415"/>
      <c r="S39" s="414"/>
      <c r="T39" s="415"/>
      <c r="U39" s="300"/>
      <c r="V39" s="301"/>
      <c r="W39" s="213" t="str">
        <f t="shared" si="84"/>
        <v/>
      </c>
      <c r="X39" s="238"/>
      <c r="Y39" s="240">
        <v>0.5</v>
      </c>
      <c r="Z39" s="121" t="str">
        <f t="shared" si="85"/>
        <v/>
      </c>
      <c r="AA39" s="122" t="str">
        <f t="shared" si="86"/>
        <v/>
      </c>
      <c r="AB39" s="115"/>
      <c r="AC39" s="115"/>
      <c r="AD39" s="115"/>
      <c r="AE39" s="115"/>
      <c r="AF39" s="115"/>
      <c r="AG39" s="115"/>
      <c r="AH39" s="115"/>
      <c r="AI39" s="115"/>
      <c r="AJ39" s="115"/>
      <c r="AK39" s="115"/>
      <c r="AL39" s="115"/>
      <c r="AM39" s="115"/>
      <c r="AN39" s="115"/>
      <c r="AO39" s="115"/>
      <c r="AP39" s="115"/>
      <c r="AQ39" s="115"/>
      <c r="AR39" s="115"/>
      <c r="AS39" s="115"/>
      <c r="AT39" s="116"/>
      <c r="AU39" s="58"/>
      <c r="AV39" s="58"/>
      <c r="AW39" s="44">
        <f t="shared" si="87"/>
        <v>0</v>
      </c>
      <c r="AX39" s="43">
        <f t="shared" si="88"/>
        <v>0</v>
      </c>
      <c r="AY39" s="44">
        <f t="shared" si="89"/>
        <v>0</v>
      </c>
      <c r="AZ39" s="44">
        <f>II39</f>
        <v>0</v>
      </c>
      <c r="BA39" s="44">
        <f t="shared" si="91"/>
        <v>0</v>
      </c>
      <c r="BB39" s="58"/>
      <c r="BC39" s="58"/>
      <c r="BD39" s="58"/>
      <c r="BE39" s="25" t="b">
        <v>0</v>
      </c>
      <c r="BF39" s="25" t="b">
        <v>0</v>
      </c>
      <c r="BG39" s="25" t="b">
        <v>0</v>
      </c>
      <c r="BH39" s="25" t="b">
        <v>0</v>
      </c>
      <c r="BI39" s="25" t="b">
        <v>0</v>
      </c>
      <c r="BJ39" s="25" t="b">
        <v>0</v>
      </c>
      <c r="BK39" s="25" t="b">
        <v>0</v>
      </c>
      <c r="BL39" s="25" t="b">
        <v>0</v>
      </c>
      <c r="BN39" s="22">
        <f t="shared" si="16"/>
        <v>0</v>
      </c>
      <c r="BO39" s="22">
        <f t="shared" si="17"/>
        <v>0</v>
      </c>
      <c r="BP39" s="22">
        <f t="shared" si="17"/>
        <v>0</v>
      </c>
      <c r="BQ39" s="22">
        <f t="shared" si="17"/>
        <v>0</v>
      </c>
      <c r="BR39" s="22">
        <f t="shared" si="17"/>
        <v>0</v>
      </c>
      <c r="BS39" s="22">
        <f t="shared" si="17"/>
        <v>0</v>
      </c>
      <c r="BT39" s="22">
        <f t="shared" si="17"/>
        <v>0</v>
      </c>
      <c r="BU39" s="22">
        <f t="shared" si="17"/>
        <v>0</v>
      </c>
      <c r="BW39" s="22">
        <f t="shared" si="92"/>
        <v>0</v>
      </c>
      <c r="BX39" s="22">
        <f t="shared" si="93"/>
        <v>0</v>
      </c>
      <c r="BZ39" s="22">
        <f t="shared" si="94"/>
        <v>0</v>
      </c>
      <c r="CA39" s="22" t="b">
        <f t="shared" si="95"/>
        <v>1</v>
      </c>
      <c r="CB39" s="22">
        <f t="shared" si="96"/>
        <v>1</v>
      </c>
      <c r="CC39" s="32">
        <f t="shared" si="97"/>
        <v>0</v>
      </c>
      <c r="CD39" s="22">
        <f t="shared" si="158"/>
        <v>0</v>
      </c>
      <c r="CE39" s="22">
        <f t="shared" si="159"/>
        <v>0</v>
      </c>
      <c r="CF39" s="22">
        <f t="shared" si="158"/>
        <v>0</v>
      </c>
      <c r="CG39" s="22">
        <f t="shared" si="173"/>
        <v>0</v>
      </c>
      <c r="CH39" s="22" t="str">
        <f t="shared" si="18"/>
        <v/>
      </c>
      <c r="CI39" s="22" t="str">
        <f t="shared" si="160"/>
        <v/>
      </c>
      <c r="CJ39" s="22" t="str">
        <f t="shared" si="98"/>
        <v/>
      </c>
      <c r="CK39" s="22" t="str">
        <f t="shared" si="99"/>
        <v/>
      </c>
      <c r="CL39" s="22" t="str">
        <f t="shared" si="100"/>
        <v/>
      </c>
      <c r="CN39" s="22">
        <f>IF(CM65=2,C39,0)</f>
        <v>0</v>
      </c>
      <c r="CO39" s="22">
        <f t="shared" si="101"/>
        <v>0</v>
      </c>
      <c r="CP39" s="22">
        <f t="shared" si="102"/>
        <v>0</v>
      </c>
      <c r="CS39" s="22">
        <f>O5-B39</f>
        <v>-17</v>
      </c>
      <c r="CT39" s="22">
        <f t="shared" si="103"/>
        <v>0</v>
      </c>
      <c r="CU39" s="22" t="str">
        <f t="shared" si="161"/>
        <v>3</v>
      </c>
      <c r="CV39" s="22" t="str">
        <f t="shared" si="104"/>
        <v/>
      </c>
      <c r="CW39" s="22">
        <f t="shared" si="105"/>
        <v>0</v>
      </c>
      <c r="CX39" s="22">
        <f t="shared" si="106"/>
        <v>0</v>
      </c>
      <c r="CY39" s="22">
        <f t="shared" si="107"/>
        <v>0</v>
      </c>
      <c r="CZ39" s="22">
        <f t="shared" si="108"/>
        <v>0</v>
      </c>
      <c r="DA39" s="22" t="str">
        <f>IF(CT39=1,(#REF!+#REF!+#REF!+#REF!+#REF!+#REF!+#REF!+#REF!)*CO39,"")</f>
        <v/>
      </c>
      <c r="DB39" s="22" t="str">
        <f>IF(CZ39&gt;0,(#REF!+#REF!+#REF!+#REF!+#REF!+#REF!+#REF!+#REF!)*CO39,"")</f>
        <v/>
      </c>
      <c r="DC39" s="22">
        <f t="shared" si="109"/>
        <v>1</v>
      </c>
      <c r="DD39" s="22">
        <f t="shared" si="110"/>
        <v>-16</v>
      </c>
      <c r="DE39" s="22" t="str">
        <f t="shared" si="111"/>
        <v/>
      </c>
      <c r="DF39" s="22" t="str">
        <f>IF(DE39=1,(#REF!+#REF!+#REF!+#REF!+#REF!+#REF!+#REF!+#REF!)*CO39,"")</f>
        <v/>
      </c>
      <c r="DQ39" s="21">
        <f t="shared" si="112"/>
        <v>0</v>
      </c>
      <c r="DR39" s="21">
        <f t="shared" si="113"/>
        <v>0</v>
      </c>
      <c r="DS39" s="47">
        <f t="shared" si="114"/>
        <v>0</v>
      </c>
      <c r="DT39" s="21">
        <f t="shared" si="115"/>
        <v>0</v>
      </c>
      <c r="DU39" s="47">
        <f t="shared" si="116"/>
        <v>0</v>
      </c>
      <c r="DV39" s="21">
        <f t="shared" si="117"/>
        <v>0</v>
      </c>
      <c r="DW39" s="47">
        <f t="shared" si="118"/>
        <v>0</v>
      </c>
      <c r="DX39" s="21">
        <f t="shared" si="119"/>
        <v>0</v>
      </c>
      <c r="DY39" s="21">
        <f t="shared" si="120"/>
        <v>0</v>
      </c>
      <c r="DZ39" s="21">
        <f t="shared" si="121"/>
        <v>0</v>
      </c>
      <c r="EA39" s="21">
        <f t="shared" si="122"/>
        <v>0</v>
      </c>
      <c r="EB39" s="21">
        <f t="shared" si="123"/>
        <v>0</v>
      </c>
      <c r="EC39" s="47">
        <f t="shared" si="124"/>
        <v>0</v>
      </c>
      <c r="ED39" s="21">
        <f t="shared" si="125"/>
        <v>0</v>
      </c>
      <c r="EE39" s="47">
        <f t="shared" si="126"/>
        <v>0</v>
      </c>
      <c r="EF39" s="21">
        <f t="shared" si="127"/>
        <v>0</v>
      </c>
      <c r="EG39" s="47">
        <f t="shared" si="128"/>
        <v>0</v>
      </c>
      <c r="EH39" s="21">
        <f t="shared" si="128"/>
        <v>0</v>
      </c>
      <c r="EI39" s="21">
        <f t="shared" si="129"/>
        <v>0</v>
      </c>
      <c r="EJ39" s="21">
        <f t="shared" si="19"/>
        <v>0</v>
      </c>
      <c r="EK39" s="21" t="str">
        <f t="shared" si="20"/>
        <v/>
      </c>
      <c r="EL39" s="21">
        <f t="shared" si="162"/>
        <v>6.3886735523321256</v>
      </c>
      <c r="EM39" s="21">
        <f t="shared" si="130"/>
        <v>0</v>
      </c>
      <c r="EP39" s="48">
        <f t="shared" si="163"/>
        <v>6</v>
      </c>
      <c r="EQ39" s="47">
        <f t="shared" si="164"/>
        <v>1.2566370614359172</v>
      </c>
      <c r="ER39" s="47">
        <f t="shared" si="165"/>
        <v>1</v>
      </c>
      <c r="ES39" s="47">
        <f t="shared" si="131"/>
        <v>0</v>
      </c>
      <c r="ET39" s="47">
        <f t="shared" si="132"/>
        <v>0</v>
      </c>
      <c r="EU39" s="48">
        <f t="shared" si="133"/>
        <v>0</v>
      </c>
      <c r="EV39" s="48">
        <f t="shared" si="166"/>
        <v>0.4</v>
      </c>
      <c r="EW39" s="30">
        <f t="shared" si="21"/>
        <v>0</v>
      </c>
      <c r="EX39" s="47">
        <f t="shared" si="22"/>
        <v>0</v>
      </c>
      <c r="EY39" s="49">
        <f t="shared" si="23"/>
        <v>0</v>
      </c>
      <c r="EZ39" s="48">
        <f t="shared" si="24"/>
        <v>0</v>
      </c>
      <c r="FA39" s="49">
        <f t="shared" si="25"/>
        <v>0</v>
      </c>
      <c r="FB39" s="48">
        <f t="shared" si="26"/>
        <v>0</v>
      </c>
      <c r="FC39" s="49">
        <f t="shared" si="27"/>
        <v>0</v>
      </c>
      <c r="FD39" s="48">
        <f t="shared" si="28"/>
        <v>0</v>
      </c>
      <c r="FE39" s="49">
        <f t="shared" si="29"/>
        <v>0</v>
      </c>
      <c r="FF39" s="48">
        <f t="shared" si="30"/>
        <v>0</v>
      </c>
      <c r="FG39" s="49">
        <f t="shared" si="31"/>
        <v>0</v>
      </c>
      <c r="FH39" s="48">
        <f t="shared" si="32"/>
        <v>0</v>
      </c>
      <c r="FI39" s="49">
        <f t="shared" si="33"/>
        <v>0</v>
      </c>
      <c r="FJ39" s="48">
        <f t="shared" si="34"/>
        <v>0</v>
      </c>
      <c r="FK39" s="49">
        <f t="shared" si="35"/>
        <v>0</v>
      </c>
      <c r="FL39" s="48">
        <f t="shared" si="36"/>
        <v>0</v>
      </c>
      <c r="FM39" s="49">
        <f t="shared" si="37"/>
        <v>0</v>
      </c>
      <c r="FN39" s="48">
        <f t="shared" si="38"/>
        <v>0</v>
      </c>
      <c r="FO39" s="49">
        <f t="shared" si="39"/>
        <v>0</v>
      </c>
      <c r="FP39" s="48">
        <f t="shared" si="40"/>
        <v>0</v>
      </c>
      <c r="FQ39" s="49">
        <f t="shared" si="41"/>
        <v>0</v>
      </c>
      <c r="FR39" s="48">
        <f t="shared" si="42"/>
        <v>0</v>
      </c>
      <c r="FS39" s="49">
        <f t="shared" si="43"/>
        <v>0</v>
      </c>
      <c r="FT39" s="48">
        <f t="shared" si="44"/>
        <v>0</v>
      </c>
      <c r="FU39" s="21">
        <f t="shared" si="167"/>
        <v>3</v>
      </c>
      <c r="FV39" s="21">
        <f t="shared" si="45"/>
        <v>0</v>
      </c>
      <c r="FW39" s="21">
        <f t="shared" si="134"/>
        <v>0</v>
      </c>
      <c r="FX39" s="22">
        <f t="shared" si="46"/>
        <v>0</v>
      </c>
      <c r="FY39" s="22">
        <f t="shared" si="47"/>
        <v>0</v>
      </c>
      <c r="FZ39" s="21">
        <f t="shared" si="48"/>
        <v>0</v>
      </c>
      <c r="GA39" s="21">
        <f t="shared" si="49"/>
        <v>0</v>
      </c>
      <c r="GB39" s="21">
        <f t="shared" si="50"/>
        <v>0</v>
      </c>
      <c r="GC39" s="21">
        <f t="shared" si="51"/>
        <v>0</v>
      </c>
      <c r="GD39" s="21">
        <f t="shared" si="52"/>
        <v>0</v>
      </c>
      <c r="GE39" s="21">
        <f t="shared" si="53"/>
        <v>0</v>
      </c>
      <c r="GF39" s="21">
        <f t="shared" si="54"/>
        <v>0</v>
      </c>
      <c r="GG39" s="21">
        <f t="shared" si="55"/>
        <v>0</v>
      </c>
      <c r="GH39" s="21">
        <f t="shared" si="56"/>
        <v>0</v>
      </c>
      <c r="GI39" s="21">
        <f t="shared" si="57"/>
        <v>0</v>
      </c>
      <c r="GJ39" s="31">
        <f t="shared" si="58"/>
        <v>0</v>
      </c>
      <c r="GK39" s="21">
        <f t="shared" si="59"/>
        <v>0</v>
      </c>
      <c r="GL39" s="21">
        <f t="shared" si="60"/>
        <v>0</v>
      </c>
      <c r="GM39" s="21">
        <f t="shared" si="61"/>
        <v>0</v>
      </c>
      <c r="GN39" s="21">
        <f t="shared" si="135"/>
        <v>0</v>
      </c>
      <c r="GO39" s="21">
        <f t="shared" si="136"/>
        <v>0</v>
      </c>
      <c r="GP39" s="21">
        <f t="shared" si="137"/>
        <v>0</v>
      </c>
      <c r="GQ39" s="31">
        <f t="shared" si="62"/>
        <v>0</v>
      </c>
      <c r="GR39" s="48">
        <f t="shared" si="168"/>
        <v>8</v>
      </c>
      <c r="GS39" s="48">
        <f t="shared" si="63"/>
        <v>-17</v>
      </c>
      <c r="GT39" s="21">
        <f t="shared" si="64"/>
        <v>0</v>
      </c>
      <c r="GU39" s="31">
        <f t="shared" si="138"/>
        <v>0</v>
      </c>
      <c r="GV39" s="31">
        <f t="shared" si="139"/>
        <v>0</v>
      </c>
      <c r="GW39" s="40">
        <f t="shared" si="169"/>
        <v>0</v>
      </c>
      <c r="GX39" s="21">
        <f t="shared" si="140"/>
        <v>1</v>
      </c>
      <c r="GY39" s="21" t="str">
        <f t="shared" si="141"/>
        <v/>
      </c>
      <c r="GZ39" s="21" t="str">
        <f t="shared" si="65"/>
        <v/>
      </c>
      <c r="HA39" s="21" t="str">
        <f t="shared" si="66"/>
        <v/>
      </c>
      <c r="HB39" s="21">
        <f t="shared" si="67"/>
        <v>0</v>
      </c>
      <c r="HC39" s="21">
        <f t="shared" si="170"/>
        <v>123</v>
      </c>
      <c r="HD39" s="21">
        <f t="shared" si="142"/>
        <v>0</v>
      </c>
      <c r="HE39" s="21">
        <f t="shared" si="171"/>
        <v>0</v>
      </c>
      <c r="HF39" s="21">
        <f t="shared" si="172"/>
        <v>0</v>
      </c>
      <c r="HG39" s="49">
        <f t="shared" si="143"/>
        <v>-17</v>
      </c>
      <c r="HH39" s="49">
        <f t="shared" si="144"/>
        <v>80</v>
      </c>
      <c r="HI39" s="49"/>
      <c r="HJ39" s="21">
        <f t="shared" si="145"/>
        <v>0.5</v>
      </c>
      <c r="HK39" s="21">
        <f t="shared" si="174"/>
        <v>119.11726279229272</v>
      </c>
      <c r="HL39" s="21">
        <f t="shared" si="175"/>
        <v>31.699604776332542</v>
      </c>
      <c r="HM39" s="21">
        <f t="shared" si="176"/>
        <v>15.23458936452888</v>
      </c>
      <c r="HN39" s="21">
        <f t="shared" si="177"/>
        <v>9.1229651450815883</v>
      </c>
      <c r="HO39" s="21">
        <f t="shared" si="178"/>
        <v>6.1341021783603766</v>
      </c>
      <c r="HP39" s="21">
        <f t="shared" si="179"/>
        <v>4.4319044492516984</v>
      </c>
      <c r="HQ39" s="21">
        <f t="shared" si="180"/>
        <v>3.3634159873425307</v>
      </c>
      <c r="HR39" s="21">
        <f t="shared" si="181"/>
        <v>2.6456740803379453</v>
      </c>
      <c r="HS39" s="21">
        <f t="shared" si="182"/>
        <v>2.1387930908558044</v>
      </c>
      <c r="HT39" s="21">
        <f t="shared" si="183"/>
        <v>1.7667573245884549</v>
      </c>
      <c r="HU39" s="21">
        <f t="shared" si="184"/>
        <v>1.4851977795851876</v>
      </c>
      <c r="HV39" s="21">
        <f t="shared" si="185"/>
        <v>1.2667243961104921</v>
      </c>
      <c r="HW39" s="8">
        <f t="shared" si="186"/>
        <v>0</v>
      </c>
      <c r="HX39" s="8">
        <f t="shared" si="187"/>
        <v>0</v>
      </c>
      <c r="HY39" s="8">
        <f t="shared" si="188"/>
        <v>0</v>
      </c>
      <c r="HZ39" s="8">
        <f t="shared" si="189"/>
        <v>0</v>
      </c>
      <c r="IA39" s="8">
        <f t="shared" si="190"/>
        <v>0</v>
      </c>
      <c r="IB39" s="8">
        <f t="shared" si="191"/>
        <v>0</v>
      </c>
      <c r="IC39" s="8">
        <f t="shared" si="192"/>
        <v>0</v>
      </c>
      <c r="ID39" s="8">
        <f t="shared" ref="ID39:ID64" si="193">IF(HG39+HH39=-14,(POWER(((HF39+HR39)/HF39),HJ39))*FV39,0)</f>
        <v>0</v>
      </c>
      <c r="IE39" s="8">
        <f>IF(HG39+HH39=-16,(POWER(((HF39+HS39)/HF39),HJ39))*FV39,0)</f>
        <v>0</v>
      </c>
      <c r="IF39" s="8">
        <f t="shared" si="78"/>
        <v>0</v>
      </c>
      <c r="IG39" s="8">
        <f t="shared" si="79"/>
        <v>0</v>
      </c>
      <c r="IH39" s="8">
        <f t="shared" si="80"/>
        <v>0</v>
      </c>
      <c r="II39" s="8">
        <f t="shared" si="81"/>
        <v>0</v>
      </c>
      <c r="IJ39" s="10">
        <f t="shared" si="146"/>
        <v>0</v>
      </c>
      <c r="IK39" s="10">
        <f t="shared" si="147"/>
        <v>0</v>
      </c>
      <c r="IL39" s="10">
        <f t="shared" si="148"/>
        <v>0</v>
      </c>
      <c r="IM39" s="10">
        <f t="shared" si="149"/>
        <v>0</v>
      </c>
      <c r="IN39" s="10">
        <f t="shared" si="150"/>
        <v>0</v>
      </c>
      <c r="IO39" s="10">
        <f t="shared" si="151"/>
        <v>0</v>
      </c>
      <c r="IP39" s="10">
        <f t="shared" si="152"/>
        <v>0</v>
      </c>
      <c r="IQ39" s="10">
        <f t="shared" si="153"/>
        <v>0</v>
      </c>
      <c r="IR39" s="10">
        <f t="shared" si="154"/>
        <v>0</v>
      </c>
      <c r="IS39" s="10">
        <f t="shared" si="155"/>
        <v>0</v>
      </c>
      <c r="IT39" s="10">
        <f t="shared" si="156"/>
        <v>0</v>
      </c>
      <c r="IU39" s="10">
        <f t="shared" si="157"/>
        <v>0</v>
      </c>
      <c r="IV39" s="11">
        <f t="shared" si="83"/>
        <v>0</v>
      </c>
    </row>
    <row r="40" spans="1:256" ht="17.100000000000001" customHeight="1" x14ac:dyDescent="0.25">
      <c r="A40" s="2"/>
      <c r="B40" s="206">
        <v>26</v>
      </c>
      <c r="C40" s="16"/>
      <c r="D40" s="232"/>
      <c r="E40" s="232"/>
      <c r="F40" s="232"/>
      <c r="G40" s="232"/>
      <c r="H40" s="232"/>
      <c r="I40" s="232"/>
      <c r="J40" s="232"/>
      <c r="K40" s="232"/>
      <c r="L40" s="150"/>
      <c r="M40" s="160"/>
      <c r="N40" s="150"/>
      <c r="O40" s="414"/>
      <c r="P40" s="415"/>
      <c r="Q40" s="414"/>
      <c r="R40" s="415"/>
      <c r="S40" s="414"/>
      <c r="T40" s="415"/>
      <c r="U40" s="300"/>
      <c r="V40" s="301"/>
      <c r="W40" s="213" t="str">
        <f t="shared" si="84"/>
        <v/>
      </c>
      <c r="X40" s="238"/>
      <c r="Y40" s="240">
        <v>0.5</v>
      </c>
      <c r="Z40" s="121" t="str">
        <f t="shared" si="85"/>
        <v/>
      </c>
      <c r="AA40" s="122" t="str">
        <f t="shared" si="86"/>
        <v/>
      </c>
      <c r="AB40" s="115"/>
      <c r="AC40" s="115"/>
      <c r="AD40" s="115"/>
      <c r="AE40" s="115"/>
      <c r="AF40" s="115"/>
      <c r="AG40" s="115"/>
      <c r="AH40" s="115"/>
      <c r="AI40" s="115"/>
      <c r="AJ40" s="115"/>
      <c r="AK40" s="115"/>
      <c r="AL40" s="115"/>
      <c r="AM40" s="115"/>
      <c r="AN40" s="115"/>
      <c r="AO40" s="115"/>
      <c r="AP40" s="115"/>
      <c r="AQ40" s="115"/>
      <c r="AR40" s="115"/>
      <c r="AS40" s="115"/>
      <c r="AT40" s="116"/>
      <c r="AU40" s="58"/>
      <c r="AV40" s="58"/>
      <c r="AW40" s="44">
        <f t="shared" si="87"/>
        <v>0</v>
      </c>
      <c r="AX40" s="43">
        <f t="shared" si="88"/>
        <v>0</v>
      </c>
      <c r="AY40" s="44">
        <f t="shared" si="89"/>
        <v>0</v>
      </c>
      <c r="AZ40" s="44">
        <f t="shared" si="90"/>
        <v>0</v>
      </c>
      <c r="BA40" s="44">
        <f t="shared" si="91"/>
        <v>0</v>
      </c>
      <c r="BB40" s="58"/>
      <c r="BC40" s="58"/>
      <c r="BD40" s="58"/>
      <c r="BE40" s="25" t="b">
        <v>0</v>
      </c>
      <c r="BF40" s="25" t="b">
        <v>0</v>
      </c>
      <c r="BG40" s="25" t="b">
        <v>0</v>
      </c>
      <c r="BH40" s="25" t="b">
        <v>0</v>
      </c>
      <c r="BI40" s="25" t="b">
        <v>0</v>
      </c>
      <c r="BJ40" s="25" t="b">
        <v>0</v>
      </c>
      <c r="BK40" s="25" t="b">
        <v>0</v>
      </c>
      <c r="BL40" s="25" t="b">
        <v>0</v>
      </c>
      <c r="BN40" s="22">
        <f t="shared" si="16"/>
        <v>0</v>
      </c>
      <c r="BO40" s="22">
        <f t="shared" si="17"/>
        <v>0</v>
      </c>
      <c r="BP40" s="22">
        <f t="shared" si="17"/>
        <v>0</v>
      </c>
      <c r="BQ40" s="22">
        <f t="shared" si="17"/>
        <v>0</v>
      </c>
      <c r="BR40" s="22">
        <f t="shared" si="17"/>
        <v>0</v>
      </c>
      <c r="BS40" s="22">
        <f t="shared" si="17"/>
        <v>0</v>
      </c>
      <c r="BT40" s="22">
        <f t="shared" si="17"/>
        <v>0</v>
      </c>
      <c r="BU40" s="22">
        <f t="shared" si="17"/>
        <v>0</v>
      </c>
      <c r="BW40" s="22">
        <f t="shared" si="92"/>
        <v>0</v>
      </c>
      <c r="BX40" s="22">
        <f t="shared" si="93"/>
        <v>0</v>
      </c>
      <c r="BZ40" s="22">
        <f t="shared" si="94"/>
        <v>0</v>
      </c>
      <c r="CA40" s="22" t="b">
        <f t="shared" si="95"/>
        <v>1</v>
      </c>
      <c r="CB40" s="22">
        <f t="shared" si="96"/>
        <v>1</v>
      </c>
      <c r="CC40" s="32">
        <f t="shared" si="97"/>
        <v>0</v>
      </c>
      <c r="CD40" s="22">
        <f t="shared" si="158"/>
        <v>0</v>
      </c>
      <c r="CE40" s="22">
        <f t="shared" si="159"/>
        <v>0</v>
      </c>
      <c r="CF40" s="22">
        <f t="shared" si="158"/>
        <v>0</v>
      </c>
      <c r="CG40" s="22">
        <f t="shared" si="173"/>
        <v>0</v>
      </c>
      <c r="CH40" s="22" t="str">
        <f t="shared" si="18"/>
        <v/>
      </c>
      <c r="CI40" s="22" t="str">
        <f t="shared" si="160"/>
        <v/>
      </c>
      <c r="CJ40" s="22" t="str">
        <f t="shared" si="98"/>
        <v/>
      </c>
      <c r="CK40" s="22" t="str">
        <f t="shared" si="99"/>
        <v/>
      </c>
      <c r="CL40" s="22" t="str">
        <f t="shared" si="100"/>
        <v/>
      </c>
      <c r="CN40" s="22">
        <f>IF(CM65=2,C40,0)</f>
        <v>0</v>
      </c>
      <c r="CO40" s="22">
        <f t="shared" si="101"/>
        <v>0</v>
      </c>
      <c r="CP40" s="22">
        <f t="shared" si="102"/>
        <v>0</v>
      </c>
      <c r="CS40" s="22">
        <f>O5-B40</f>
        <v>-18</v>
      </c>
      <c r="CT40" s="22">
        <f t="shared" si="103"/>
        <v>0</v>
      </c>
      <c r="CU40" s="22" t="str">
        <f t="shared" si="161"/>
        <v>3</v>
      </c>
      <c r="CV40" s="22" t="str">
        <f t="shared" si="104"/>
        <v/>
      </c>
      <c r="CW40" s="22">
        <f t="shared" si="105"/>
        <v>0</v>
      </c>
      <c r="CX40" s="22">
        <f t="shared" si="106"/>
        <v>0</v>
      </c>
      <c r="CY40" s="22">
        <f t="shared" si="107"/>
        <v>0</v>
      </c>
      <c r="CZ40" s="22">
        <f t="shared" si="108"/>
        <v>0</v>
      </c>
      <c r="DA40" s="22" t="str">
        <f>IF(CT40=1,(#REF!+#REF!+#REF!+#REF!+#REF!+#REF!+#REF!+#REF!)*CO40,"")</f>
        <v/>
      </c>
      <c r="DB40" s="22" t="str">
        <f>IF(CZ40&gt;0,(#REF!+#REF!+#REF!+#REF!+#REF!+#REF!+#REF!+#REF!)*CO40,"")</f>
        <v/>
      </c>
      <c r="DC40" s="22">
        <f t="shared" si="109"/>
        <v>1</v>
      </c>
      <c r="DD40" s="22">
        <f t="shared" si="110"/>
        <v>-17</v>
      </c>
      <c r="DE40" s="22" t="str">
        <f t="shared" si="111"/>
        <v/>
      </c>
      <c r="DF40" s="22" t="str">
        <f>IF(DE40=1,(#REF!+#REF!+#REF!+#REF!+#REF!+#REF!+#REF!+#REF!)*CO40,"")</f>
        <v/>
      </c>
      <c r="DQ40" s="21">
        <f t="shared" si="112"/>
        <v>0</v>
      </c>
      <c r="DR40" s="21">
        <f t="shared" si="113"/>
        <v>0</v>
      </c>
      <c r="DS40" s="47">
        <f t="shared" si="114"/>
        <v>0</v>
      </c>
      <c r="DT40" s="21">
        <f t="shared" si="115"/>
        <v>0</v>
      </c>
      <c r="DU40" s="47">
        <f t="shared" si="116"/>
        <v>0</v>
      </c>
      <c r="DV40" s="21">
        <f t="shared" si="117"/>
        <v>0</v>
      </c>
      <c r="DW40" s="47">
        <f t="shared" si="118"/>
        <v>0</v>
      </c>
      <c r="DX40" s="21">
        <f t="shared" si="119"/>
        <v>0</v>
      </c>
      <c r="DY40" s="21">
        <f t="shared" si="120"/>
        <v>0</v>
      </c>
      <c r="DZ40" s="21">
        <f t="shared" si="121"/>
        <v>0</v>
      </c>
      <c r="EA40" s="21">
        <f t="shared" si="122"/>
        <v>0</v>
      </c>
      <c r="EB40" s="21">
        <f t="shared" si="123"/>
        <v>0</v>
      </c>
      <c r="EC40" s="47">
        <f t="shared" si="124"/>
        <v>0</v>
      </c>
      <c r="ED40" s="21">
        <f t="shared" si="125"/>
        <v>0</v>
      </c>
      <c r="EE40" s="47">
        <f t="shared" si="126"/>
        <v>0</v>
      </c>
      <c r="EF40" s="21">
        <f t="shared" si="127"/>
        <v>0</v>
      </c>
      <c r="EG40" s="47">
        <f t="shared" si="128"/>
        <v>0</v>
      </c>
      <c r="EH40" s="21">
        <f t="shared" si="128"/>
        <v>0</v>
      </c>
      <c r="EI40" s="21">
        <f t="shared" si="129"/>
        <v>0</v>
      </c>
      <c r="EJ40" s="21">
        <f t="shared" si="19"/>
        <v>0</v>
      </c>
      <c r="EK40" s="21" t="str">
        <f t="shared" si="20"/>
        <v/>
      </c>
      <c r="EL40" s="21">
        <f t="shared" si="162"/>
        <v>6.3886735523321256</v>
      </c>
      <c r="EM40" s="21">
        <f t="shared" si="130"/>
        <v>0</v>
      </c>
      <c r="EP40" s="48">
        <f t="shared" si="163"/>
        <v>6</v>
      </c>
      <c r="EQ40" s="47">
        <f t="shared" si="164"/>
        <v>1.2566370614359172</v>
      </c>
      <c r="ER40" s="47">
        <f t="shared" si="165"/>
        <v>1</v>
      </c>
      <c r="ES40" s="47">
        <f t="shared" si="131"/>
        <v>0</v>
      </c>
      <c r="ET40" s="47">
        <f t="shared" si="132"/>
        <v>0</v>
      </c>
      <c r="EU40" s="48">
        <f t="shared" si="133"/>
        <v>0</v>
      </c>
      <c r="EV40" s="48">
        <f t="shared" si="166"/>
        <v>0.4</v>
      </c>
      <c r="EW40" s="30">
        <f t="shared" si="21"/>
        <v>0</v>
      </c>
      <c r="EX40" s="47">
        <f t="shared" si="22"/>
        <v>0</v>
      </c>
      <c r="EY40" s="49">
        <f t="shared" si="23"/>
        <v>0</v>
      </c>
      <c r="EZ40" s="48">
        <f t="shared" si="24"/>
        <v>0</v>
      </c>
      <c r="FA40" s="49">
        <f t="shared" si="25"/>
        <v>0</v>
      </c>
      <c r="FB40" s="48">
        <f t="shared" si="26"/>
        <v>0</v>
      </c>
      <c r="FC40" s="49">
        <f t="shared" si="27"/>
        <v>0</v>
      </c>
      <c r="FD40" s="48">
        <f t="shared" si="28"/>
        <v>0</v>
      </c>
      <c r="FE40" s="49">
        <f t="shared" si="29"/>
        <v>0</v>
      </c>
      <c r="FF40" s="48">
        <f t="shared" si="30"/>
        <v>0</v>
      </c>
      <c r="FG40" s="49">
        <f t="shared" si="31"/>
        <v>0</v>
      </c>
      <c r="FH40" s="48">
        <f t="shared" si="32"/>
        <v>0</v>
      </c>
      <c r="FI40" s="49">
        <f t="shared" si="33"/>
        <v>0</v>
      </c>
      <c r="FJ40" s="48">
        <f t="shared" si="34"/>
        <v>0</v>
      </c>
      <c r="FK40" s="49">
        <f t="shared" si="35"/>
        <v>0</v>
      </c>
      <c r="FL40" s="48">
        <f t="shared" si="36"/>
        <v>0</v>
      </c>
      <c r="FM40" s="49">
        <f t="shared" si="37"/>
        <v>0</v>
      </c>
      <c r="FN40" s="48">
        <f t="shared" si="38"/>
        <v>0</v>
      </c>
      <c r="FO40" s="49">
        <f t="shared" si="39"/>
        <v>0</v>
      </c>
      <c r="FP40" s="48">
        <f t="shared" si="40"/>
        <v>0</v>
      </c>
      <c r="FQ40" s="49">
        <f t="shared" si="41"/>
        <v>0</v>
      </c>
      <c r="FR40" s="48">
        <f t="shared" si="42"/>
        <v>0</v>
      </c>
      <c r="FS40" s="49">
        <f t="shared" si="43"/>
        <v>0</v>
      </c>
      <c r="FT40" s="48">
        <f t="shared" si="44"/>
        <v>0</v>
      </c>
      <c r="FU40" s="21">
        <f t="shared" si="167"/>
        <v>3</v>
      </c>
      <c r="FV40" s="21">
        <f t="shared" si="45"/>
        <v>0</v>
      </c>
      <c r="FW40" s="21">
        <f t="shared" si="134"/>
        <v>0</v>
      </c>
      <c r="FX40" s="22">
        <f t="shared" si="46"/>
        <v>0</v>
      </c>
      <c r="FY40" s="22">
        <f t="shared" si="47"/>
        <v>0</v>
      </c>
      <c r="FZ40" s="21">
        <f t="shared" si="48"/>
        <v>0</v>
      </c>
      <c r="GA40" s="21">
        <f t="shared" si="49"/>
        <v>0</v>
      </c>
      <c r="GB40" s="21">
        <f t="shared" si="50"/>
        <v>0</v>
      </c>
      <c r="GC40" s="21">
        <f t="shared" si="51"/>
        <v>0</v>
      </c>
      <c r="GD40" s="21">
        <f t="shared" si="52"/>
        <v>0</v>
      </c>
      <c r="GE40" s="21">
        <f t="shared" si="53"/>
        <v>0</v>
      </c>
      <c r="GF40" s="21">
        <f t="shared" si="54"/>
        <v>0</v>
      </c>
      <c r="GG40" s="21">
        <f t="shared" si="55"/>
        <v>0</v>
      </c>
      <c r="GH40" s="21">
        <f t="shared" si="56"/>
        <v>0</v>
      </c>
      <c r="GI40" s="21">
        <f t="shared" si="57"/>
        <v>0</v>
      </c>
      <c r="GJ40" s="31">
        <f t="shared" si="58"/>
        <v>0</v>
      </c>
      <c r="GK40" s="21">
        <f t="shared" si="59"/>
        <v>0</v>
      </c>
      <c r="GL40" s="21">
        <f t="shared" si="60"/>
        <v>0</v>
      </c>
      <c r="GM40" s="21">
        <f t="shared" si="61"/>
        <v>0</v>
      </c>
      <c r="GN40" s="21">
        <f t="shared" si="135"/>
        <v>0</v>
      </c>
      <c r="GO40" s="21">
        <f t="shared" si="136"/>
        <v>0</v>
      </c>
      <c r="GP40" s="21">
        <f t="shared" si="137"/>
        <v>0</v>
      </c>
      <c r="GQ40" s="31">
        <f t="shared" si="62"/>
        <v>0</v>
      </c>
      <c r="GR40" s="48">
        <f t="shared" si="168"/>
        <v>8</v>
      </c>
      <c r="GS40" s="48">
        <f t="shared" si="63"/>
        <v>-18</v>
      </c>
      <c r="GT40" s="21">
        <f t="shared" si="64"/>
        <v>0</v>
      </c>
      <c r="GU40" s="31">
        <f t="shared" si="138"/>
        <v>0</v>
      </c>
      <c r="GV40" s="31">
        <f t="shared" si="139"/>
        <v>0</v>
      </c>
      <c r="GW40" s="40">
        <f t="shared" si="169"/>
        <v>0</v>
      </c>
      <c r="GX40" s="21">
        <f t="shared" si="140"/>
        <v>1</v>
      </c>
      <c r="GY40" s="21" t="str">
        <f t="shared" si="141"/>
        <v/>
      </c>
      <c r="GZ40" s="21" t="str">
        <f t="shared" si="65"/>
        <v/>
      </c>
      <c r="HA40" s="21" t="str">
        <f t="shared" si="66"/>
        <v/>
      </c>
      <c r="HB40" s="21">
        <f t="shared" si="67"/>
        <v>0</v>
      </c>
      <c r="HC40" s="21">
        <f t="shared" si="170"/>
        <v>123</v>
      </c>
      <c r="HD40" s="21">
        <f t="shared" si="142"/>
        <v>0</v>
      </c>
      <c r="HE40" s="21">
        <f t="shared" si="171"/>
        <v>0</v>
      </c>
      <c r="HF40" s="21">
        <f t="shared" si="172"/>
        <v>0</v>
      </c>
      <c r="HG40" s="49">
        <f t="shared" si="143"/>
        <v>-18</v>
      </c>
      <c r="HH40" s="49">
        <f t="shared" si="144"/>
        <v>80</v>
      </c>
      <c r="HI40" s="49"/>
      <c r="HJ40" s="21">
        <f t="shared" si="145"/>
        <v>0.5</v>
      </c>
      <c r="HK40" s="21">
        <f t="shared" si="174"/>
        <v>119.11726279229272</v>
      </c>
      <c r="HL40" s="21">
        <f t="shared" si="175"/>
        <v>31.699604776332542</v>
      </c>
      <c r="HM40" s="21">
        <f t="shared" si="176"/>
        <v>15.23458936452888</v>
      </c>
      <c r="HN40" s="21">
        <f t="shared" si="177"/>
        <v>9.1229651450815883</v>
      </c>
      <c r="HO40" s="21">
        <f t="shared" si="178"/>
        <v>6.1341021783603766</v>
      </c>
      <c r="HP40" s="21">
        <f t="shared" si="179"/>
        <v>4.4319044492516984</v>
      </c>
      <c r="HQ40" s="21">
        <f t="shared" si="180"/>
        <v>3.3634159873425307</v>
      </c>
      <c r="HR40" s="21">
        <f t="shared" si="181"/>
        <v>2.6456740803379453</v>
      </c>
      <c r="HS40" s="21">
        <f t="shared" si="182"/>
        <v>2.1387930908558044</v>
      </c>
      <c r="HT40" s="21">
        <f t="shared" si="183"/>
        <v>1.7667573245884549</v>
      </c>
      <c r="HU40" s="21">
        <f t="shared" si="184"/>
        <v>1.4851977795851876</v>
      </c>
      <c r="HV40" s="21">
        <f t="shared" si="185"/>
        <v>1.2667243961104921</v>
      </c>
      <c r="HW40" s="8">
        <f t="shared" si="186"/>
        <v>0</v>
      </c>
      <c r="HX40" s="8">
        <f t="shared" si="187"/>
        <v>0</v>
      </c>
      <c r="HY40" s="8">
        <f t="shared" si="188"/>
        <v>0</v>
      </c>
      <c r="HZ40" s="8">
        <f t="shared" si="189"/>
        <v>0</v>
      </c>
      <c r="IA40" s="8">
        <f t="shared" si="190"/>
        <v>0</v>
      </c>
      <c r="IB40" s="8">
        <f t="shared" si="191"/>
        <v>0</v>
      </c>
      <c r="IC40" s="8">
        <f t="shared" si="192"/>
        <v>0</v>
      </c>
      <c r="ID40" s="8">
        <f t="shared" si="193"/>
        <v>0</v>
      </c>
      <c r="IE40" s="8">
        <f t="shared" ref="IE40:IE64" si="194">IF(HG40+HH40=-16,(POWER(((HF40+HS40)/HF40),HJ40))*FV40,0)</f>
        <v>0</v>
      </c>
      <c r="IF40" s="8">
        <f>IF(HG40+HH40=-18,(POWER(((HF40+HT40)/HF40),HJ40))*FV40,0)</f>
        <v>0</v>
      </c>
      <c r="IG40" s="8">
        <f t="shared" si="79"/>
        <v>0</v>
      </c>
      <c r="IH40" s="8">
        <f t="shared" si="80"/>
        <v>0</v>
      </c>
      <c r="II40" s="8">
        <f t="shared" si="81"/>
        <v>0</v>
      </c>
      <c r="IJ40" s="10">
        <f>IF(HW40&gt;0,HK40/HW40*100,0)</f>
        <v>0</v>
      </c>
      <c r="IK40" s="10">
        <f t="shared" si="147"/>
        <v>0</v>
      </c>
      <c r="IL40" s="10">
        <f t="shared" si="148"/>
        <v>0</v>
      </c>
      <c r="IM40" s="10">
        <f t="shared" si="149"/>
        <v>0</v>
      </c>
      <c r="IN40" s="10">
        <f t="shared" si="150"/>
        <v>0</v>
      </c>
      <c r="IO40" s="10">
        <f t="shared" si="151"/>
        <v>0</v>
      </c>
      <c r="IP40" s="10">
        <f t="shared" si="152"/>
        <v>0</v>
      </c>
      <c r="IQ40" s="10">
        <f t="shared" si="153"/>
        <v>0</v>
      </c>
      <c r="IR40" s="10">
        <f t="shared" si="154"/>
        <v>0</v>
      </c>
      <c r="IS40" s="10">
        <f t="shared" si="155"/>
        <v>0</v>
      </c>
      <c r="IT40" s="10">
        <f t="shared" si="156"/>
        <v>0</v>
      </c>
      <c r="IU40" s="10">
        <f t="shared" si="157"/>
        <v>0</v>
      </c>
      <c r="IV40" s="11">
        <f t="shared" si="83"/>
        <v>0</v>
      </c>
    </row>
    <row r="41" spans="1:256" ht="17.100000000000001" customHeight="1" x14ac:dyDescent="0.25">
      <c r="A41" s="2"/>
      <c r="B41" s="206">
        <v>27</v>
      </c>
      <c r="C41" s="16"/>
      <c r="D41" s="232"/>
      <c r="E41" s="232"/>
      <c r="F41" s="232"/>
      <c r="G41" s="232"/>
      <c r="H41" s="232"/>
      <c r="I41" s="232"/>
      <c r="J41" s="232"/>
      <c r="K41" s="232"/>
      <c r="L41" s="401"/>
      <c r="M41" s="402"/>
      <c r="N41" s="402"/>
      <c r="O41" s="414"/>
      <c r="P41" s="415"/>
      <c r="Q41" s="414"/>
      <c r="R41" s="415"/>
      <c r="S41" s="414"/>
      <c r="T41" s="415"/>
      <c r="U41" s="300"/>
      <c r="V41" s="301"/>
      <c r="W41" s="213" t="str">
        <f t="shared" si="84"/>
        <v/>
      </c>
      <c r="X41" s="238"/>
      <c r="Y41" s="240">
        <v>0.5</v>
      </c>
      <c r="Z41" s="121" t="str">
        <f t="shared" si="85"/>
        <v/>
      </c>
      <c r="AA41" s="122" t="str">
        <f t="shared" si="86"/>
        <v/>
      </c>
      <c r="AB41" s="115"/>
      <c r="AC41" s="115"/>
      <c r="AD41" s="115"/>
      <c r="AE41" s="115"/>
      <c r="AF41" s="115"/>
      <c r="AG41" s="115"/>
      <c r="AH41" s="115"/>
      <c r="AI41" s="115"/>
      <c r="AJ41" s="115"/>
      <c r="AK41" s="115"/>
      <c r="AL41" s="115"/>
      <c r="AM41" s="115"/>
      <c r="AN41" s="115"/>
      <c r="AO41" s="115"/>
      <c r="AP41" s="115"/>
      <c r="AQ41" s="115"/>
      <c r="AR41" s="115"/>
      <c r="AS41" s="115"/>
      <c r="AT41" s="116"/>
      <c r="AU41" s="58"/>
      <c r="AV41" s="58"/>
      <c r="AW41" s="44">
        <f t="shared" si="87"/>
        <v>0</v>
      </c>
      <c r="AX41" s="43">
        <f t="shared" si="88"/>
        <v>0</v>
      </c>
      <c r="AY41" s="44">
        <f>FW41</f>
        <v>0</v>
      </c>
      <c r="AZ41" s="44">
        <f t="shared" si="90"/>
        <v>0</v>
      </c>
      <c r="BA41" s="44">
        <f t="shared" si="91"/>
        <v>0</v>
      </c>
      <c r="BB41" s="58"/>
      <c r="BC41" s="58"/>
      <c r="BD41" s="58"/>
      <c r="BE41" s="25" t="b">
        <v>0</v>
      </c>
      <c r="BF41" s="25" t="b">
        <v>0</v>
      </c>
      <c r="BG41" s="25" t="b">
        <v>0</v>
      </c>
      <c r="BH41" s="25" t="b">
        <v>0</v>
      </c>
      <c r="BI41" s="25" t="b">
        <v>0</v>
      </c>
      <c r="BJ41" s="25" t="b">
        <v>0</v>
      </c>
      <c r="BK41" s="25" t="b">
        <v>0</v>
      </c>
      <c r="BL41" s="25" t="b">
        <v>0</v>
      </c>
      <c r="BN41" s="22">
        <f t="shared" si="16"/>
        <v>0</v>
      </c>
      <c r="BO41" s="22">
        <f t="shared" si="17"/>
        <v>0</v>
      </c>
      <c r="BP41" s="22">
        <f t="shared" si="17"/>
        <v>0</v>
      </c>
      <c r="BQ41" s="22">
        <f t="shared" si="17"/>
        <v>0</v>
      </c>
      <c r="BR41" s="22">
        <f t="shared" si="17"/>
        <v>0</v>
      </c>
      <c r="BS41" s="22">
        <f t="shared" si="17"/>
        <v>0</v>
      </c>
      <c r="BT41" s="22">
        <f t="shared" si="17"/>
        <v>0</v>
      </c>
      <c r="BU41" s="22">
        <f t="shared" si="17"/>
        <v>0</v>
      </c>
      <c r="BW41" s="22">
        <f t="shared" si="92"/>
        <v>0</v>
      </c>
      <c r="BX41" s="22">
        <f t="shared" si="93"/>
        <v>0</v>
      </c>
      <c r="BZ41" s="22">
        <f t="shared" si="94"/>
        <v>0</v>
      </c>
      <c r="CA41" s="22" t="b">
        <f t="shared" si="95"/>
        <v>1</v>
      </c>
      <c r="CB41" s="22">
        <f t="shared" si="96"/>
        <v>1</v>
      </c>
      <c r="CC41" s="32">
        <f t="shared" si="97"/>
        <v>0</v>
      </c>
      <c r="CD41" s="22">
        <f t="shared" si="158"/>
        <v>0</v>
      </c>
      <c r="CE41" s="22">
        <f t="shared" si="159"/>
        <v>0</v>
      </c>
      <c r="CF41" s="22">
        <f t="shared" si="158"/>
        <v>0</v>
      </c>
      <c r="CG41" s="22">
        <f t="shared" si="173"/>
        <v>0</v>
      </c>
      <c r="CH41" s="22" t="str">
        <f t="shared" si="18"/>
        <v/>
      </c>
      <c r="CI41" s="22" t="str">
        <f t="shared" si="160"/>
        <v/>
      </c>
      <c r="CJ41" s="22" t="str">
        <f t="shared" si="98"/>
        <v/>
      </c>
      <c r="CK41" s="22" t="str">
        <f t="shared" si="99"/>
        <v/>
      </c>
      <c r="CL41" s="22" t="str">
        <f t="shared" si="100"/>
        <v/>
      </c>
      <c r="CN41" s="22">
        <f>IF(CM65=2,C41,0)</f>
        <v>0</v>
      </c>
      <c r="CO41" s="22">
        <f t="shared" si="101"/>
        <v>0</v>
      </c>
      <c r="CP41" s="22">
        <f t="shared" si="102"/>
        <v>0</v>
      </c>
      <c r="CS41" s="22">
        <f>O5-B41</f>
        <v>-19</v>
      </c>
      <c r="CT41" s="22">
        <f t="shared" si="103"/>
        <v>0</v>
      </c>
      <c r="CU41" s="22" t="str">
        <f t="shared" si="161"/>
        <v>3</v>
      </c>
      <c r="CV41" s="22" t="str">
        <f t="shared" si="104"/>
        <v/>
      </c>
      <c r="CW41" s="22">
        <f t="shared" si="105"/>
        <v>0</v>
      </c>
      <c r="CX41" s="22">
        <f t="shared" si="106"/>
        <v>0</v>
      </c>
      <c r="CY41" s="22">
        <f t="shared" si="107"/>
        <v>0</v>
      </c>
      <c r="CZ41" s="22">
        <f t="shared" si="108"/>
        <v>0</v>
      </c>
      <c r="DA41" s="22" t="str">
        <f>IF(CT41=1,(#REF!+#REF!+#REF!+#REF!+#REF!+#REF!+#REF!+#REF!)*CO41,"")</f>
        <v/>
      </c>
      <c r="DB41" s="22" t="str">
        <f>IF(CZ41&gt;0,(#REF!+#REF!+#REF!+#REF!+#REF!+#REF!+#REF!+#REF!)*CO41,"")</f>
        <v/>
      </c>
      <c r="DC41" s="22">
        <f t="shared" si="109"/>
        <v>1</v>
      </c>
      <c r="DD41" s="22">
        <f t="shared" si="110"/>
        <v>-18</v>
      </c>
      <c r="DE41" s="22" t="str">
        <f t="shared" si="111"/>
        <v/>
      </c>
      <c r="DF41" s="22" t="str">
        <f>IF(DE41=1,(#REF!+#REF!+#REF!+#REF!+#REF!+#REF!+#REF!+#REF!)*CO41,"")</f>
        <v/>
      </c>
      <c r="DQ41" s="21">
        <f t="shared" si="112"/>
        <v>0</v>
      </c>
      <c r="DR41" s="21">
        <f t="shared" si="113"/>
        <v>0</v>
      </c>
      <c r="DS41" s="47">
        <f t="shared" si="114"/>
        <v>0</v>
      </c>
      <c r="DT41" s="21">
        <f t="shared" si="115"/>
        <v>0</v>
      </c>
      <c r="DU41" s="47">
        <f t="shared" si="116"/>
        <v>0</v>
      </c>
      <c r="DV41" s="21">
        <f t="shared" si="117"/>
        <v>0</v>
      </c>
      <c r="DW41" s="47">
        <f t="shared" si="118"/>
        <v>0</v>
      </c>
      <c r="DX41" s="21">
        <f t="shared" si="119"/>
        <v>0</v>
      </c>
      <c r="DY41" s="21">
        <f t="shared" si="120"/>
        <v>0</v>
      </c>
      <c r="DZ41" s="21">
        <f t="shared" si="121"/>
        <v>0</v>
      </c>
      <c r="EA41" s="21">
        <f t="shared" si="122"/>
        <v>0</v>
      </c>
      <c r="EB41" s="21">
        <f t="shared" si="123"/>
        <v>0</v>
      </c>
      <c r="EC41" s="47">
        <f t="shared" si="124"/>
        <v>0</v>
      </c>
      <c r="ED41" s="21">
        <f t="shared" si="125"/>
        <v>0</v>
      </c>
      <c r="EE41" s="47">
        <f t="shared" si="126"/>
        <v>0</v>
      </c>
      <c r="EF41" s="21">
        <f t="shared" si="127"/>
        <v>0</v>
      </c>
      <c r="EG41" s="47">
        <f t="shared" si="128"/>
        <v>0</v>
      </c>
      <c r="EH41" s="21">
        <f t="shared" si="128"/>
        <v>0</v>
      </c>
      <c r="EI41" s="21">
        <f t="shared" si="129"/>
        <v>0</v>
      </c>
      <c r="EJ41" s="21">
        <f t="shared" si="19"/>
        <v>0</v>
      </c>
      <c r="EK41" s="21" t="str">
        <f t="shared" si="20"/>
        <v/>
      </c>
      <c r="EL41" s="21">
        <f t="shared" si="162"/>
        <v>6.3886735523321256</v>
      </c>
      <c r="EM41" s="21">
        <f t="shared" si="130"/>
        <v>0</v>
      </c>
      <c r="EP41" s="48">
        <f t="shared" si="163"/>
        <v>6</v>
      </c>
      <c r="EQ41" s="47">
        <f t="shared" si="164"/>
        <v>1.2566370614359172</v>
      </c>
      <c r="ER41" s="47">
        <f t="shared" si="165"/>
        <v>1</v>
      </c>
      <c r="ES41" s="47">
        <f t="shared" si="131"/>
        <v>0</v>
      </c>
      <c r="ET41" s="47">
        <f t="shared" si="132"/>
        <v>0</v>
      </c>
      <c r="EU41" s="48">
        <f t="shared" si="133"/>
        <v>0</v>
      </c>
      <c r="EV41" s="48">
        <f t="shared" si="166"/>
        <v>0.4</v>
      </c>
      <c r="EW41" s="30">
        <f t="shared" si="21"/>
        <v>0</v>
      </c>
      <c r="EX41" s="47">
        <f t="shared" si="22"/>
        <v>0</v>
      </c>
      <c r="EY41" s="49">
        <f t="shared" si="23"/>
        <v>0</v>
      </c>
      <c r="EZ41" s="48">
        <f t="shared" si="24"/>
        <v>0</v>
      </c>
      <c r="FA41" s="49">
        <f t="shared" si="25"/>
        <v>0</v>
      </c>
      <c r="FB41" s="48">
        <f t="shared" si="26"/>
        <v>0</v>
      </c>
      <c r="FC41" s="49">
        <f t="shared" si="27"/>
        <v>0</v>
      </c>
      <c r="FD41" s="48">
        <f t="shared" si="28"/>
        <v>0</v>
      </c>
      <c r="FE41" s="49">
        <f t="shared" si="29"/>
        <v>0</v>
      </c>
      <c r="FF41" s="48">
        <f t="shared" si="30"/>
        <v>0</v>
      </c>
      <c r="FG41" s="49">
        <f t="shared" si="31"/>
        <v>0</v>
      </c>
      <c r="FH41" s="48">
        <f t="shared" si="32"/>
        <v>0</v>
      </c>
      <c r="FI41" s="49">
        <f t="shared" si="33"/>
        <v>0</v>
      </c>
      <c r="FJ41" s="48">
        <f t="shared" si="34"/>
        <v>0</v>
      </c>
      <c r="FK41" s="49">
        <f t="shared" si="35"/>
        <v>0</v>
      </c>
      <c r="FL41" s="48">
        <f t="shared" si="36"/>
        <v>0</v>
      </c>
      <c r="FM41" s="49">
        <f t="shared" si="37"/>
        <v>0</v>
      </c>
      <c r="FN41" s="48">
        <f t="shared" si="38"/>
        <v>0</v>
      </c>
      <c r="FO41" s="49">
        <f t="shared" si="39"/>
        <v>0</v>
      </c>
      <c r="FP41" s="48">
        <f t="shared" si="40"/>
        <v>0</v>
      </c>
      <c r="FQ41" s="49">
        <f t="shared" si="41"/>
        <v>0</v>
      </c>
      <c r="FR41" s="48">
        <f t="shared" si="42"/>
        <v>0</v>
      </c>
      <c r="FS41" s="49">
        <f t="shared" si="43"/>
        <v>0</v>
      </c>
      <c r="FT41" s="48">
        <f t="shared" si="44"/>
        <v>0</v>
      </c>
      <c r="FU41" s="21">
        <f t="shared" si="167"/>
        <v>3</v>
      </c>
      <c r="FV41" s="21">
        <f t="shared" si="45"/>
        <v>0</v>
      </c>
      <c r="FW41" s="21">
        <f t="shared" si="134"/>
        <v>0</v>
      </c>
      <c r="FX41" s="22">
        <f t="shared" si="46"/>
        <v>0</v>
      </c>
      <c r="FY41" s="22">
        <f t="shared" si="47"/>
        <v>0</v>
      </c>
      <c r="FZ41" s="21">
        <f t="shared" si="48"/>
        <v>0</v>
      </c>
      <c r="GA41" s="21">
        <f t="shared" si="49"/>
        <v>0</v>
      </c>
      <c r="GB41" s="21">
        <f t="shared" si="50"/>
        <v>0</v>
      </c>
      <c r="GC41" s="21">
        <f t="shared" si="51"/>
        <v>0</v>
      </c>
      <c r="GD41" s="21">
        <f t="shared" si="52"/>
        <v>0</v>
      </c>
      <c r="GE41" s="21">
        <f t="shared" si="53"/>
        <v>0</v>
      </c>
      <c r="GF41" s="21">
        <f t="shared" si="54"/>
        <v>0</v>
      </c>
      <c r="GG41" s="21">
        <f t="shared" si="55"/>
        <v>0</v>
      </c>
      <c r="GH41" s="21">
        <f t="shared" si="56"/>
        <v>0</v>
      </c>
      <c r="GI41" s="21">
        <f t="shared" si="57"/>
        <v>0</v>
      </c>
      <c r="GJ41" s="31">
        <f t="shared" si="58"/>
        <v>0</v>
      </c>
      <c r="GK41" s="21">
        <f t="shared" si="59"/>
        <v>0</v>
      </c>
      <c r="GL41" s="21">
        <f t="shared" si="60"/>
        <v>0</v>
      </c>
      <c r="GM41" s="21">
        <f t="shared" si="61"/>
        <v>0</v>
      </c>
      <c r="GN41" s="21">
        <f t="shared" si="135"/>
        <v>0</v>
      </c>
      <c r="GO41" s="21">
        <f t="shared" si="136"/>
        <v>0</v>
      </c>
      <c r="GP41" s="21">
        <f t="shared" si="137"/>
        <v>0</v>
      </c>
      <c r="GQ41" s="31">
        <f t="shared" si="62"/>
        <v>0</v>
      </c>
      <c r="GR41" s="48">
        <f t="shared" si="168"/>
        <v>8</v>
      </c>
      <c r="GS41" s="48">
        <f t="shared" si="63"/>
        <v>-19</v>
      </c>
      <c r="GT41" s="21">
        <f t="shared" si="64"/>
        <v>0</v>
      </c>
      <c r="GU41" s="31">
        <f t="shared" si="138"/>
        <v>0</v>
      </c>
      <c r="GV41" s="31">
        <f t="shared" si="139"/>
        <v>0</v>
      </c>
      <c r="GW41" s="40">
        <f t="shared" si="169"/>
        <v>0</v>
      </c>
      <c r="GX41" s="21">
        <f t="shared" si="140"/>
        <v>1</v>
      </c>
      <c r="GY41" s="21" t="str">
        <f t="shared" si="141"/>
        <v/>
      </c>
      <c r="GZ41" s="21" t="str">
        <f t="shared" si="65"/>
        <v/>
      </c>
      <c r="HA41" s="21" t="str">
        <f t="shared" si="66"/>
        <v/>
      </c>
      <c r="HB41" s="21">
        <f t="shared" si="67"/>
        <v>0</v>
      </c>
      <c r="HC41" s="21">
        <f t="shared" si="170"/>
        <v>123</v>
      </c>
      <c r="HD41" s="21">
        <f t="shared" si="142"/>
        <v>0</v>
      </c>
      <c r="HE41" s="21">
        <f t="shared" si="171"/>
        <v>0</v>
      </c>
      <c r="HF41" s="21">
        <f t="shared" si="172"/>
        <v>0</v>
      </c>
      <c r="HG41" s="49">
        <f t="shared" si="143"/>
        <v>-19</v>
      </c>
      <c r="HH41" s="49">
        <f t="shared" si="144"/>
        <v>80</v>
      </c>
      <c r="HI41" s="49"/>
      <c r="HJ41" s="21">
        <f t="shared" si="145"/>
        <v>0.5</v>
      </c>
      <c r="HK41" s="21">
        <f t="shared" si="174"/>
        <v>119.11726279229272</v>
      </c>
      <c r="HL41" s="21">
        <f t="shared" si="175"/>
        <v>31.699604776332542</v>
      </c>
      <c r="HM41" s="21">
        <f t="shared" si="176"/>
        <v>15.23458936452888</v>
      </c>
      <c r="HN41" s="21">
        <f t="shared" si="177"/>
        <v>9.1229651450815883</v>
      </c>
      <c r="HO41" s="21">
        <f t="shared" si="178"/>
        <v>6.1341021783603766</v>
      </c>
      <c r="HP41" s="21">
        <f t="shared" si="179"/>
        <v>4.4319044492516984</v>
      </c>
      <c r="HQ41" s="21">
        <f t="shared" si="180"/>
        <v>3.3634159873425307</v>
      </c>
      <c r="HR41" s="21">
        <f t="shared" si="181"/>
        <v>2.6456740803379453</v>
      </c>
      <c r="HS41" s="21">
        <f t="shared" si="182"/>
        <v>2.1387930908558044</v>
      </c>
      <c r="HT41" s="21">
        <f t="shared" si="183"/>
        <v>1.7667573245884549</v>
      </c>
      <c r="HU41" s="21">
        <f t="shared" si="184"/>
        <v>1.4851977795851876</v>
      </c>
      <c r="HV41" s="21">
        <f t="shared" si="185"/>
        <v>1.2667243961104921</v>
      </c>
      <c r="HW41" s="8">
        <f t="shared" si="186"/>
        <v>0</v>
      </c>
      <c r="HX41" s="8">
        <f t="shared" si="187"/>
        <v>0</v>
      </c>
      <c r="HY41" s="8">
        <f t="shared" si="188"/>
        <v>0</v>
      </c>
      <c r="HZ41" s="8">
        <f t="shared" si="189"/>
        <v>0</v>
      </c>
      <c r="IA41" s="8">
        <f t="shared" si="190"/>
        <v>0</v>
      </c>
      <c r="IB41" s="8">
        <f t="shared" si="191"/>
        <v>0</v>
      </c>
      <c r="IC41" s="8">
        <f t="shared" si="192"/>
        <v>0</v>
      </c>
      <c r="ID41" s="8">
        <f t="shared" si="193"/>
        <v>0</v>
      </c>
      <c r="IE41" s="8">
        <f t="shared" si="194"/>
        <v>0</v>
      </c>
      <c r="IF41" s="8">
        <f t="shared" ref="IF41:IF64" si="195">IF(HG41+HH41=-18,(POWER(((HF41+HT41)/HF41),HJ41))*FV41,0)</f>
        <v>0</v>
      </c>
      <c r="IG41" s="8">
        <f>IF(HG41+HH41=-20,(POWER(((HF41+HU41)/HF41),HJ41))*FV41,0)</f>
        <v>0</v>
      </c>
      <c r="IH41" s="8">
        <f t="shared" si="80"/>
        <v>0</v>
      </c>
      <c r="II41" s="8">
        <f t="shared" si="81"/>
        <v>0</v>
      </c>
      <c r="IJ41" s="10">
        <f t="shared" si="146"/>
        <v>0</v>
      </c>
      <c r="IK41" s="10">
        <f t="shared" si="147"/>
        <v>0</v>
      </c>
      <c r="IL41" s="10">
        <f t="shared" si="148"/>
        <v>0</v>
      </c>
      <c r="IM41" s="10">
        <f t="shared" si="149"/>
        <v>0</v>
      </c>
      <c r="IN41" s="10">
        <f t="shared" si="150"/>
        <v>0</v>
      </c>
      <c r="IO41" s="10">
        <f t="shared" si="151"/>
        <v>0</v>
      </c>
      <c r="IP41" s="10">
        <f t="shared" si="152"/>
        <v>0</v>
      </c>
      <c r="IQ41" s="10">
        <f t="shared" si="153"/>
        <v>0</v>
      </c>
      <c r="IR41" s="10">
        <f t="shared" si="154"/>
        <v>0</v>
      </c>
      <c r="IS41" s="10">
        <f t="shared" si="155"/>
        <v>0</v>
      </c>
      <c r="IT41" s="10">
        <f t="shared" si="156"/>
        <v>0</v>
      </c>
      <c r="IU41" s="10">
        <f t="shared" si="157"/>
        <v>0</v>
      </c>
      <c r="IV41" s="11">
        <f t="shared" si="83"/>
        <v>0</v>
      </c>
    </row>
    <row r="42" spans="1:256" ht="17.100000000000001" customHeight="1" x14ac:dyDescent="0.25">
      <c r="A42" s="2"/>
      <c r="B42" s="206">
        <v>28</v>
      </c>
      <c r="C42" s="16"/>
      <c r="D42" s="232"/>
      <c r="E42" s="232"/>
      <c r="F42" s="232"/>
      <c r="G42" s="232"/>
      <c r="H42" s="232"/>
      <c r="I42" s="232"/>
      <c r="J42" s="232"/>
      <c r="K42" s="232"/>
      <c r="L42" s="150"/>
      <c r="M42" s="160"/>
      <c r="N42" s="161"/>
      <c r="O42" s="158"/>
      <c r="P42" s="158"/>
      <c r="Q42" s="158"/>
      <c r="R42" s="158"/>
      <c r="S42" s="160"/>
      <c r="T42" s="150"/>
      <c r="U42" s="302"/>
      <c r="V42" s="303"/>
      <c r="W42" s="213" t="str">
        <f t="shared" si="84"/>
        <v/>
      </c>
      <c r="X42" s="238"/>
      <c r="Y42" s="240">
        <v>0.5</v>
      </c>
      <c r="Z42" s="121" t="str">
        <f t="shared" si="85"/>
        <v/>
      </c>
      <c r="AA42" s="122" t="str">
        <f t="shared" si="86"/>
        <v/>
      </c>
      <c r="AB42" s="94"/>
      <c r="AC42" s="94"/>
      <c r="AD42" s="94"/>
      <c r="AE42" s="94"/>
      <c r="AF42" s="94"/>
      <c r="AG42" s="94"/>
      <c r="AH42" s="94"/>
      <c r="AI42" s="94"/>
      <c r="AJ42" s="94"/>
      <c r="AK42" s="94"/>
      <c r="AL42" s="94"/>
      <c r="AM42" s="94"/>
      <c r="AN42" s="94"/>
      <c r="AO42" s="94"/>
      <c r="AP42" s="94"/>
      <c r="AQ42" s="94"/>
      <c r="AR42" s="94"/>
      <c r="AS42" s="94"/>
      <c r="AT42" s="98"/>
      <c r="AU42" s="43"/>
      <c r="AV42" s="43"/>
      <c r="AW42" s="44">
        <f t="shared" si="87"/>
        <v>0</v>
      </c>
      <c r="AX42" s="43">
        <f t="shared" si="88"/>
        <v>0</v>
      </c>
      <c r="AY42" s="44">
        <f t="shared" si="89"/>
        <v>0</v>
      </c>
      <c r="AZ42" s="44">
        <f t="shared" si="90"/>
        <v>0</v>
      </c>
      <c r="BA42" s="44">
        <f t="shared" si="91"/>
        <v>0</v>
      </c>
      <c r="BB42" s="43"/>
      <c r="BC42" s="43"/>
      <c r="BD42" s="43"/>
      <c r="BE42" s="25" t="b">
        <v>0</v>
      </c>
      <c r="BF42" s="25" t="b">
        <v>0</v>
      </c>
      <c r="BG42" s="25" t="b">
        <v>0</v>
      </c>
      <c r="BH42" s="25" t="b">
        <v>0</v>
      </c>
      <c r="BI42" s="25" t="b">
        <v>0</v>
      </c>
      <c r="BJ42" s="25" t="b">
        <v>0</v>
      </c>
      <c r="BK42" s="25" t="b">
        <v>0</v>
      </c>
      <c r="BL42" s="25" t="b">
        <v>0</v>
      </c>
      <c r="BN42" s="22">
        <f t="shared" si="16"/>
        <v>0</v>
      </c>
      <c r="BO42" s="22">
        <f t="shared" si="17"/>
        <v>0</v>
      </c>
      <c r="BP42" s="22">
        <f t="shared" si="17"/>
        <v>0</v>
      </c>
      <c r="BQ42" s="22">
        <f t="shared" si="17"/>
        <v>0</v>
      </c>
      <c r="BR42" s="22">
        <f t="shared" si="17"/>
        <v>0</v>
      </c>
      <c r="BS42" s="22">
        <f t="shared" si="17"/>
        <v>0</v>
      </c>
      <c r="BT42" s="22">
        <f t="shared" si="17"/>
        <v>0</v>
      </c>
      <c r="BU42" s="22">
        <f t="shared" si="17"/>
        <v>0</v>
      </c>
      <c r="BW42" s="22">
        <f t="shared" si="92"/>
        <v>0</v>
      </c>
      <c r="BX42" s="22">
        <f t="shared" si="93"/>
        <v>0</v>
      </c>
      <c r="BZ42" s="22">
        <f t="shared" si="94"/>
        <v>0</v>
      </c>
      <c r="CA42" s="22" t="b">
        <f t="shared" si="95"/>
        <v>1</v>
      </c>
      <c r="CB42" s="22">
        <f t="shared" si="96"/>
        <v>1</v>
      </c>
      <c r="CC42" s="32">
        <f t="shared" si="97"/>
        <v>0</v>
      </c>
      <c r="CD42" s="22">
        <f t="shared" si="158"/>
        <v>0</v>
      </c>
      <c r="CE42" s="22">
        <f t="shared" si="159"/>
        <v>0</v>
      </c>
      <c r="CF42" s="22">
        <f t="shared" si="158"/>
        <v>0</v>
      </c>
      <c r="CG42" s="22">
        <f t="shared" si="173"/>
        <v>0</v>
      </c>
      <c r="CH42" s="22" t="str">
        <f t="shared" si="18"/>
        <v/>
      </c>
      <c r="CI42" s="22" t="str">
        <f t="shared" si="160"/>
        <v/>
      </c>
      <c r="CJ42" s="22" t="str">
        <f t="shared" si="98"/>
        <v/>
      </c>
      <c r="CK42" s="22" t="str">
        <f t="shared" si="99"/>
        <v/>
      </c>
      <c r="CL42" s="22" t="str">
        <f t="shared" si="100"/>
        <v/>
      </c>
      <c r="CN42" s="22">
        <f>IF(CM65=2,C42,0)</f>
        <v>0</v>
      </c>
      <c r="CO42" s="22">
        <f t="shared" si="101"/>
        <v>0</v>
      </c>
      <c r="CP42" s="22">
        <f t="shared" si="102"/>
        <v>0</v>
      </c>
      <c r="CS42" s="22">
        <f>O5-B42</f>
        <v>-20</v>
      </c>
      <c r="CT42" s="22">
        <f t="shared" si="103"/>
        <v>0</v>
      </c>
      <c r="CU42" s="22" t="str">
        <f t="shared" si="161"/>
        <v>3</v>
      </c>
      <c r="CV42" s="22" t="str">
        <f t="shared" si="104"/>
        <v/>
      </c>
      <c r="CW42" s="22">
        <f t="shared" si="105"/>
        <v>0</v>
      </c>
      <c r="CX42" s="22">
        <f t="shared" si="106"/>
        <v>0</v>
      </c>
      <c r="CY42" s="22">
        <f t="shared" si="107"/>
        <v>0</v>
      </c>
      <c r="CZ42" s="22">
        <f t="shared" si="108"/>
        <v>0</v>
      </c>
      <c r="DA42" s="22" t="str">
        <f>IF(CT42=1,(#REF!+#REF!+#REF!+#REF!+#REF!+#REF!+#REF!+#REF!)*CO42,"")</f>
        <v/>
      </c>
      <c r="DB42" s="22" t="str">
        <f>IF(CZ42&gt;0,(#REF!+#REF!+#REF!+#REF!+#REF!+#REF!+#REF!+#REF!)*CO42,"")</f>
        <v/>
      </c>
      <c r="DC42" s="22">
        <f t="shared" si="109"/>
        <v>1</v>
      </c>
      <c r="DD42" s="22">
        <f t="shared" si="110"/>
        <v>-19</v>
      </c>
      <c r="DE42" s="22" t="str">
        <f t="shared" si="111"/>
        <v/>
      </c>
      <c r="DF42" s="22" t="str">
        <f>IF(DE42=1,(#REF!+#REF!+#REF!+#REF!+#REF!+#REF!+#REF!+#REF!)*CO42,"")</f>
        <v/>
      </c>
      <c r="DQ42" s="21">
        <f t="shared" si="112"/>
        <v>0</v>
      </c>
      <c r="DR42" s="21">
        <f t="shared" si="113"/>
        <v>0</v>
      </c>
      <c r="DS42" s="47">
        <f t="shared" si="114"/>
        <v>0</v>
      </c>
      <c r="DT42" s="21">
        <f t="shared" si="115"/>
        <v>0</v>
      </c>
      <c r="DU42" s="47">
        <f t="shared" si="116"/>
        <v>0</v>
      </c>
      <c r="DV42" s="21">
        <f t="shared" si="117"/>
        <v>0</v>
      </c>
      <c r="DW42" s="47">
        <f t="shared" si="118"/>
        <v>0</v>
      </c>
      <c r="DX42" s="21">
        <f t="shared" si="119"/>
        <v>0</v>
      </c>
      <c r="DY42" s="21">
        <f t="shared" si="120"/>
        <v>0</v>
      </c>
      <c r="DZ42" s="21">
        <f t="shared" si="121"/>
        <v>0</v>
      </c>
      <c r="EA42" s="21">
        <f t="shared" si="122"/>
        <v>0</v>
      </c>
      <c r="EB42" s="21">
        <f t="shared" si="123"/>
        <v>0</v>
      </c>
      <c r="EC42" s="47">
        <f t="shared" si="124"/>
        <v>0</v>
      </c>
      <c r="ED42" s="21">
        <f t="shared" si="125"/>
        <v>0</v>
      </c>
      <c r="EE42" s="47">
        <f t="shared" si="126"/>
        <v>0</v>
      </c>
      <c r="EF42" s="21">
        <f t="shared" si="127"/>
        <v>0</v>
      </c>
      <c r="EG42" s="47">
        <f t="shared" si="128"/>
        <v>0</v>
      </c>
      <c r="EH42" s="21">
        <f t="shared" si="128"/>
        <v>0</v>
      </c>
      <c r="EI42" s="21">
        <f t="shared" si="129"/>
        <v>0</v>
      </c>
      <c r="EJ42" s="21">
        <f t="shared" si="19"/>
        <v>0</v>
      </c>
      <c r="EK42" s="21" t="str">
        <f t="shared" si="20"/>
        <v/>
      </c>
      <c r="EL42" s="21">
        <f t="shared" si="162"/>
        <v>6.3886735523321256</v>
      </c>
      <c r="EM42" s="21">
        <f t="shared" si="130"/>
        <v>0</v>
      </c>
      <c r="EP42" s="48">
        <f t="shared" si="163"/>
        <v>6</v>
      </c>
      <c r="EQ42" s="47">
        <f t="shared" si="164"/>
        <v>1.2566370614359172</v>
      </c>
      <c r="ER42" s="47">
        <f t="shared" si="165"/>
        <v>1</v>
      </c>
      <c r="ES42" s="47">
        <f t="shared" si="131"/>
        <v>0</v>
      </c>
      <c r="ET42" s="47">
        <f t="shared" si="132"/>
        <v>0</v>
      </c>
      <c r="EU42" s="48">
        <f t="shared" si="133"/>
        <v>0</v>
      </c>
      <c r="EV42" s="48">
        <f t="shared" si="166"/>
        <v>0.4</v>
      </c>
      <c r="EW42" s="30">
        <f t="shared" si="21"/>
        <v>0</v>
      </c>
      <c r="EX42" s="47">
        <f t="shared" si="22"/>
        <v>0</v>
      </c>
      <c r="EY42" s="49">
        <f t="shared" si="23"/>
        <v>0</v>
      </c>
      <c r="EZ42" s="48">
        <f t="shared" si="24"/>
        <v>0</v>
      </c>
      <c r="FA42" s="49">
        <f t="shared" si="25"/>
        <v>0</v>
      </c>
      <c r="FB42" s="48">
        <f t="shared" si="26"/>
        <v>0</v>
      </c>
      <c r="FC42" s="49">
        <f t="shared" si="27"/>
        <v>0</v>
      </c>
      <c r="FD42" s="48">
        <f t="shared" si="28"/>
        <v>0</v>
      </c>
      <c r="FE42" s="49">
        <f t="shared" si="29"/>
        <v>0</v>
      </c>
      <c r="FF42" s="48">
        <f t="shared" si="30"/>
        <v>0</v>
      </c>
      <c r="FG42" s="49">
        <f t="shared" si="31"/>
        <v>0</v>
      </c>
      <c r="FH42" s="48">
        <f t="shared" si="32"/>
        <v>0</v>
      </c>
      <c r="FI42" s="49">
        <f t="shared" si="33"/>
        <v>0</v>
      </c>
      <c r="FJ42" s="48">
        <f t="shared" si="34"/>
        <v>0</v>
      </c>
      <c r="FK42" s="49">
        <f t="shared" si="35"/>
        <v>0</v>
      </c>
      <c r="FL42" s="48">
        <f t="shared" si="36"/>
        <v>0</v>
      </c>
      <c r="FM42" s="49">
        <f t="shared" si="37"/>
        <v>0</v>
      </c>
      <c r="FN42" s="48">
        <f t="shared" si="38"/>
        <v>0</v>
      </c>
      <c r="FO42" s="49">
        <f t="shared" si="39"/>
        <v>0</v>
      </c>
      <c r="FP42" s="48">
        <f t="shared" si="40"/>
        <v>0</v>
      </c>
      <c r="FQ42" s="49">
        <f t="shared" si="41"/>
        <v>0</v>
      </c>
      <c r="FR42" s="48">
        <f t="shared" si="42"/>
        <v>0</v>
      </c>
      <c r="FS42" s="49">
        <f t="shared" si="43"/>
        <v>0</v>
      </c>
      <c r="FT42" s="48">
        <f t="shared" si="44"/>
        <v>0</v>
      </c>
      <c r="FU42" s="21">
        <f t="shared" si="167"/>
        <v>3</v>
      </c>
      <c r="FV42" s="21">
        <f t="shared" si="45"/>
        <v>0</v>
      </c>
      <c r="FW42" s="21">
        <f t="shared" si="134"/>
        <v>0</v>
      </c>
      <c r="FX42" s="22">
        <f t="shared" si="46"/>
        <v>0</v>
      </c>
      <c r="FY42" s="22">
        <f t="shared" si="47"/>
        <v>0</v>
      </c>
      <c r="FZ42" s="21">
        <f t="shared" si="48"/>
        <v>0</v>
      </c>
      <c r="GA42" s="21">
        <f t="shared" si="49"/>
        <v>0</v>
      </c>
      <c r="GB42" s="21">
        <f t="shared" si="50"/>
        <v>0</v>
      </c>
      <c r="GC42" s="21">
        <f t="shared" si="51"/>
        <v>0</v>
      </c>
      <c r="GD42" s="21">
        <f t="shared" si="52"/>
        <v>0</v>
      </c>
      <c r="GE42" s="21">
        <f t="shared" si="53"/>
        <v>0</v>
      </c>
      <c r="GF42" s="21">
        <f t="shared" si="54"/>
        <v>0</v>
      </c>
      <c r="GG42" s="21">
        <f t="shared" si="55"/>
        <v>0</v>
      </c>
      <c r="GH42" s="21">
        <f t="shared" si="56"/>
        <v>0</v>
      </c>
      <c r="GI42" s="21">
        <f t="shared" si="57"/>
        <v>0</v>
      </c>
      <c r="GJ42" s="31">
        <f t="shared" si="58"/>
        <v>0</v>
      </c>
      <c r="GK42" s="21">
        <f t="shared" si="59"/>
        <v>0</v>
      </c>
      <c r="GL42" s="21">
        <f t="shared" si="60"/>
        <v>0</v>
      </c>
      <c r="GM42" s="21">
        <f t="shared" si="61"/>
        <v>0</v>
      </c>
      <c r="GN42" s="21">
        <f t="shared" si="135"/>
        <v>0</v>
      </c>
      <c r="GO42" s="21">
        <f t="shared" si="136"/>
        <v>0</v>
      </c>
      <c r="GP42" s="21">
        <f t="shared" si="137"/>
        <v>0</v>
      </c>
      <c r="GQ42" s="31">
        <f t="shared" si="62"/>
        <v>0</v>
      </c>
      <c r="GR42" s="48">
        <f t="shared" si="168"/>
        <v>8</v>
      </c>
      <c r="GS42" s="48">
        <f t="shared" si="63"/>
        <v>-20</v>
      </c>
      <c r="GT42" s="21">
        <f t="shared" si="64"/>
        <v>0</v>
      </c>
      <c r="GU42" s="31">
        <f t="shared" si="138"/>
        <v>0</v>
      </c>
      <c r="GV42" s="31">
        <f t="shared" si="139"/>
        <v>0</v>
      </c>
      <c r="GW42" s="40">
        <f t="shared" si="169"/>
        <v>0</v>
      </c>
      <c r="GX42" s="21">
        <f t="shared" si="140"/>
        <v>1</v>
      </c>
      <c r="GY42" s="21" t="str">
        <f t="shared" si="141"/>
        <v/>
      </c>
      <c r="GZ42" s="21" t="str">
        <f t="shared" si="65"/>
        <v/>
      </c>
      <c r="HA42" s="21" t="str">
        <f t="shared" si="66"/>
        <v/>
      </c>
      <c r="HB42" s="21">
        <f t="shared" si="67"/>
        <v>0</v>
      </c>
      <c r="HC42" s="21">
        <f t="shared" si="170"/>
        <v>123</v>
      </c>
      <c r="HD42" s="21">
        <f t="shared" si="142"/>
        <v>0</v>
      </c>
      <c r="HE42" s="21">
        <f t="shared" si="171"/>
        <v>0</v>
      </c>
      <c r="HF42" s="21">
        <f t="shared" si="172"/>
        <v>0</v>
      </c>
      <c r="HG42" s="49">
        <f t="shared" si="143"/>
        <v>-20</v>
      </c>
      <c r="HH42" s="49">
        <f t="shared" si="144"/>
        <v>80</v>
      </c>
      <c r="HI42" s="49"/>
      <c r="HJ42" s="21">
        <f t="shared" si="145"/>
        <v>0.5</v>
      </c>
      <c r="HK42" s="21">
        <f t="shared" si="174"/>
        <v>119.11726279229272</v>
      </c>
      <c r="HL42" s="21">
        <f t="shared" si="175"/>
        <v>31.699604776332542</v>
      </c>
      <c r="HM42" s="21">
        <f t="shared" si="176"/>
        <v>15.23458936452888</v>
      </c>
      <c r="HN42" s="21">
        <f t="shared" si="177"/>
        <v>9.1229651450815883</v>
      </c>
      <c r="HO42" s="21">
        <f t="shared" si="178"/>
        <v>6.1341021783603766</v>
      </c>
      <c r="HP42" s="21">
        <f t="shared" si="179"/>
        <v>4.4319044492516984</v>
      </c>
      <c r="HQ42" s="21">
        <f t="shared" si="180"/>
        <v>3.3634159873425307</v>
      </c>
      <c r="HR42" s="21">
        <f t="shared" si="181"/>
        <v>2.6456740803379453</v>
      </c>
      <c r="HS42" s="21">
        <f t="shared" si="182"/>
        <v>2.1387930908558044</v>
      </c>
      <c r="HT42" s="21">
        <f t="shared" si="183"/>
        <v>1.7667573245884549</v>
      </c>
      <c r="HU42" s="21">
        <f t="shared" si="184"/>
        <v>1.4851977795851876</v>
      </c>
      <c r="HV42" s="21">
        <f t="shared" si="185"/>
        <v>1.2667243961104921</v>
      </c>
      <c r="HW42" s="8">
        <f t="shared" si="186"/>
        <v>0</v>
      </c>
      <c r="HX42" s="8">
        <f t="shared" si="187"/>
        <v>0</v>
      </c>
      <c r="HY42" s="8">
        <f t="shared" si="188"/>
        <v>0</v>
      </c>
      <c r="HZ42" s="8">
        <f t="shared" si="189"/>
        <v>0</v>
      </c>
      <c r="IA42" s="8">
        <f t="shared" si="190"/>
        <v>0</v>
      </c>
      <c r="IB42" s="8">
        <f t="shared" si="191"/>
        <v>0</v>
      </c>
      <c r="IC42" s="8">
        <f t="shared" si="192"/>
        <v>0</v>
      </c>
      <c r="ID42" s="8">
        <f t="shared" si="193"/>
        <v>0</v>
      </c>
      <c r="IE42" s="8">
        <f t="shared" si="194"/>
        <v>0</v>
      </c>
      <c r="IF42" s="8">
        <f t="shared" si="195"/>
        <v>0</v>
      </c>
      <c r="IG42" s="8">
        <f t="shared" ref="IG42:IG64" si="196">IF(HG42+HH42=-20,(POWER(((HF42+HU42)/HF42),HJ42))*FV42,0)</f>
        <v>0</v>
      </c>
      <c r="IH42" s="8">
        <f>IF(HG42+HH42=-22,(POWER(((HF42+HV42)/HF42),HJ42))*FV42,0)</f>
        <v>0</v>
      </c>
      <c r="II42" s="8">
        <f t="shared" si="81"/>
        <v>0</v>
      </c>
      <c r="IJ42" s="10">
        <f t="shared" si="146"/>
        <v>0</v>
      </c>
      <c r="IK42" s="10">
        <f t="shared" si="147"/>
        <v>0</v>
      </c>
      <c r="IL42" s="10">
        <f t="shared" si="148"/>
        <v>0</v>
      </c>
      <c r="IM42" s="10">
        <f t="shared" si="149"/>
        <v>0</v>
      </c>
      <c r="IN42" s="10">
        <f t="shared" si="150"/>
        <v>0</v>
      </c>
      <c r="IO42" s="10">
        <f t="shared" si="151"/>
        <v>0</v>
      </c>
      <c r="IP42" s="10">
        <f t="shared" si="152"/>
        <v>0</v>
      </c>
      <c r="IQ42" s="10">
        <f t="shared" si="153"/>
        <v>0</v>
      </c>
      <c r="IR42" s="10">
        <f t="shared" si="154"/>
        <v>0</v>
      </c>
      <c r="IS42" s="10">
        <f t="shared" si="155"/>
        <v>0</v>
      </c>
      <c r="IT42" s="10">
        <f t="shared" si="156"/>
        <v>0</v>
      </c>
      <c r="IU42" s="10">
        <f t="shared" si="157"/>
        <v>0</v>
      </c>
      <c r="IV42" s="11">
        <f t="shared" si="83"/>
        <v>0</v>
      </c>
    </row>
    <row r="43" spans="1:256" ht="17.100000000000001" customHeight="1" x14ac:dyDescent="0.25">
      <c r="A43" s="2"/>
      <c r="B43" s="206">
        <v>29</v>
      </c>
      <c r="C43" s="16"/>
      <c r="D43" s="232"/>
      <c r="E43" s="232"/>
      <c r="F43" s="232"/>
      <c r="G43" s="232"/>
      <c r="H43" s="232"/>
      <c r="I43" s="232"/>
      <c r="J43" s="232"/>
      <c r="K43" s="232"/>
      <c r="L43" s="150"/>
      <c r="M43" s="160"/>
      <c r="N43" s="161"/>
      <c r="O43" s="158"/>
      <c r="P43" s="158"/>
      <c r="Q43" s="158"/>
      <c r="R43" s="158"/>
      <c r="S43" s="160"/>
      <c r="T43" s="150"/>
      <c r="U43" s="302"/>
      <c r="V43" s="303"/>
      <c r="W43" s="213" t="str">
        <f t="shared" si="84"/>
        <v/>
      </c>
      <c r="X43" s="238"/>
      <c r="Y43" s="240">
        <v>0.5</v>
      </c>
      <c r="Z43" s="121" t="str">
        <f t="shared" si="85"/>
        <v/>
      </c>
      <c r="AA43" s="122" t="str">
        <f t="shared" si="86"/>
        <v/>
      </c>
      <c r="AB43" s="94"/>
      <c r="AC43" s="94"/>
      <c r="AD43" s="94"/>
      <c r="AE43" s="94"/>
      <c r="AF43" s="94"/>
      <c r="AG43" s="94"/>
      <c r="AH43" s="94"/>
      <c r="AI43" s="94"/>
      <c r="AJ43" s="94"/>
      <c r="AK43" s="94"/>
      <c r="AL43" s="94"/>
      <c r="AM43" s="94"/>
      <c r="AN43" s="94"/>
      <c r="AO43" s="94"/>
      <c r="AP43" s="94"/>
      <c r="AQ43" s="94"/>
      <c r="AR43" s="94"/>
      <c r="AS43" s="94"/>
      <c r="AT43" s="98"/>
      <c r="AU43" s="43"/>
      <c r="AV43" s="43"/>
      <c r="AW43" s="44">
        <f t="shared" si="87"/>
        <v>0</v>
      </c>
      <c r="AX43" s="43">
        <f t="shared" si="88"/>
        <v>0</v>
      </c>
      <c r="AY43" s="44">
        <f t="shared" si="89"/>
        <v>0</v>
      </c>
      <c r="AZ43" s="44">
        <f t="shared" si="90"/>
        <v>0</v>
      </c>
      <c r="BA43" s="44">
        <f t="shared" si="91"/>
        <v>0</v>
      </c>
      <c r="BB43" s="43"/>
      <c r="BC43" s="43"/>
      <c r="BD43" s="43"/>
      <c r="BE43" s="25" t="b">
        <v>0</v>
      </c>
      <c r="BF43" s="25" t="b">
        <v>0</v>
      </c>
      <c r="BG43" s="25" t="b">
        <v>0</v>
      </c>
      <c r="BH43" s="25" t="b">
        <v>0</v>
      </c>
      <c r="BI43" s="25" t="b">
        <v>0</v>
      </c>
      <c r="BJ43" s="25" t="b">
        <v>0</v>
      </c>
      <c r="BK43" s="25" t="b">
        <v>0</v>
      </c>
      <c r="BL43" s="25" t="b">
        <v>0</v>
      </c>
      <c r="BN43" s="22">
        <f t="shared" si="16"/>
        <v>0</v>
      </c>
      <c r="BO43" s="22">
        <f t="shared" si="17"/>
        <v>0</v>
      </c>
      <c r="BP43" s="22">
        <f t="shared" si="17"/>
        <v>0</v>
      </c>
      <c r="BQ43" s="22">
        <f t="shared" si="17"/>
        <v>0</v>
      </c>
      <c r="BR43" s="22">
        <f t="shared" si="17"/>
        <v>0</v>
      </c>
      <c r="BS43" s="22">
        <f t="shared" si="17"/>
        <v>0</v>
      </c>
      <c r="BT43" s="22">
        <f t="shared" si="17"/>
        <v>0</v>
      </c>
      <c r="BU43" s="22">
        <f t="shared" si="17"/>
        <v>0</v>
      </c>
      <c r="BW43" s="22">
        <f t="shared" si="92"/>
        <v>0</v>
      </c>
      <c r="BX43" s="22">
        <f t="shared" si="93"/>
        <v>0</v>
      </c>
      <c r="BZ43" s="22">
        <f t="shared" si="94"/>
        <v>0</v>
      </c>
      <c r="CA43" s="22" t="b">
        <f t="shared" si="95"/>
        <v>1</v>
      </c>
      <c r="CB43" s="22">
        <f t="shared" si="96"/>
        <v>1</v>
      </c>
      <c r="CC43" s="32">
        <f t="shared" si="97"/>
        <v>0</v>
      </c>
      <c r="CD43" s="22">
        <f t="shared" si="158"/>
        <v>0</v>
      </c>
      <c r="CE43" s="22">
        <f t="shared" si="159"/>
        <v>0</v>
      </c>
      <c r="CF43" s="22">
        <f t="shared" si="158"/>
        <v>0</v>
      </c>
      <c r="CG43" s="22">
        <f t="shared" si="173"/>
        <v>0</v>
      </c>
      <c r="CH43" s="22" t="str">
        <f t="shared" si="18"/>
        <v/>
      </c>
      <c r="CI43" s="22" t="str">
        <f t="shared" si="160"/>
        <v/>
      </c>
      <c r="CJ43" s="22" t="str">
        <f t="shared" si="98"/>
        <v/>
      </c>
      <c r="CK43" s="22" t="str">
        <f t="shared" si="99"/>
        <v/>
      </c>
      <c r="CL43" s="22" t="str">
        <f t="shared" si="100"/>
        <v/>
      </c>
      <c r="CN43" s="22">
        <f>IF(CM65=2,C43,0)</f>
        <v>0</v>
      </c>
      <c r="CO43" s="22">
        <f t="shared" si="101"/>
        <v>0</v>
      </c>
      <c r="CP43" s="22">
        <f t="shared" si="102"/>
        <v>0</v>
      </c>
      <c r="CS43" s="22">
        <f>O5-B43</f>
        <v>-21</v>
      </c>
      <c r="CT43" s="22">
        <f t="shared" si="103"/>
        <v>0</v>
      </c>
      <c r="CU43" s="22" t="str">
        <f t="shared" si="161"/>
        <v>3</v>
      </c>
      <c r="CV43" s="22" t="str">
        <f t="shared" si="104"/>
        <v/>
      </c>
      <c r="CW43" s="22">
        <f t="shared" si="105"/>
        <v>0</v>
      </c>
      <c r="CX43" s="22">
        <f t="shared" si="106"/>
        <v>0</v>
      </c>
      <c r="CY43" s="22">
        <f t="shared" si="107"/>
        <v>0</v>
      </c>
      <c r="CZ43" s="22">
        <f t="shared" si="108"/>
        <v>0</v>
      </c>
      <c r="DA43" s="22" t="str">
        <f>IF(CT43=1,(#REF!+#REF!+#REF!+#REF!+#REF!+#REF!+#REF!+#REF!)*CO43,"")</f>
        <v/>
      </c>
      <c r="DB43" s="22" t="str">
        <f>IF(CZ43&gt;0,(#REF!+#REF!+#REF!+#REF!+#REF!+#REF!+#REF!+#REF!)*CO43,"")</f>
        <v/>
      </c>
      <c r="DC43" s="22">
        <f t="shared" si="109"/>
        <v>1</v>
      </c>
      <c r="DD43" s="22">
        <f t="shared" si="110"/>
        <v>-20</v>
      </c>
      <c r="DE43" s="22" t="str">
        <f t="shared" si="111"/>
        <v/>
      </c>
      <c r="DF43" s="22" t="str">
        <f>IF(DE43=1,(#REF!+#REF!+#REF!+#REF!+#REF!+#REF!+#REF!+#REF!)*CO43,"")</f>
        <v/>
      </c>
      <c r="DQ43" s="21">
        <f t="shared" si="112"/>
        <v>0</v>
      </c>
      <c r="DR43" s="21">
        <f t="shared" si="113"/>
        <v>0</v>
      </c>
      <c r="DS43" s="47">
        <f t="shared" si="114"/>
        <v>0</v>
      </c>
      <c r="DT43" s="21">
        <f t="shared" si="115"/>
        <v>0</v>
      </c>
      <c r="DU43" s="47">
        <f t="shared" si="116"/>
        <v>0</v>
      </c>
      <c r="DV43" s="21">
        <f t="shared" si="117"/>
        <v>0</v>
      </c>
      <c r="DW43" s="47">
        <f t="shared" si="118"/>
        <v>0</v>
      </c>
      <c r="DX43" s="21">
        <f t="shared" si="119"/>
        <v>0</v>
      </c>
      <c r="DY43" s="21">
        <f t="shared" si="120"/>
        <v>0</v>
      </c>
      <c r="DZ43" s="21">
        <f t="shared" si="121"/>
        <v>0</v>
      </c>
      <c r="EA43" s="21">
        <f t="shared" si="122"/>
        <v>0</v>
      </c>
      <c r="EB43" s="21">
        <f t="shared" si="123"/>
        <v>0</v>
      </c>
      <c r="EC43" s="47">
        <f t="shared" si="124"/>
        <v>0</v>
      </c>
      <c r="ED43" s="21">
        <f t="shared" si="125"/>
        <v>0</v>
      </c>
      <c r="EE43" s="47">
        <f t="shared" si="126"/>
        <v>0</v>
      </c>
      <c r="EF43" s="21">
        <f t="shared" si="127"/>
        <v>0</v>
      </c>
      <c r="EG43" s="47">
        <f t="shared" si="128"/>
        <v>0</v>
      </c>
      <c r="EH43" s="21">
        <f t="shared" si="128"/>
        <v>0</v>
      </c>
      <c r="EI43" s="21">
        <f t="shared" si="129"/>
        <v>0</v>
      </c>
      <c r="EJ43" s="21">
        <f t="shared" si="19"/>
        <v>0</v>
      </c>
      <c r="EK43" s="21" t="str">
        <f t="shared" si="20"/>
        <v/>
      </c>
      <c r="EL43" s="21">
        <f t="shared" si="162"/>
        <v>6.3886735523321256</v>
      </c>
      <c r="EM43" s="21">
        <f t="shared" si="130"/>
        <v>0</v>
      </c>
      <c r="EP43" s="48">
        <f t="shared" si="163"/>
        <v>6</v>
      </c>
      <c r="EQ43" s="47">
        <f t="shared" si="164"/>
        <v>1.2566370614359172</v>
      </c>
      <c r="ER43" s="47">
        <f t="shared" si="165"/>
        <v>1</v>
      </c>
      <c r="ES43" s="47">
        <f t="shared" si="131"/>
        <v>0</v>
      </c>
      <c r="ET43" s="47">
        <f t="shared" si="132"/>
        <v>0</v>
      </c>
      <c r="EU43" s="48">
        <f t="shared" si="133"/>
        <v>0</v>
      </c>
      <c r="EV43" s="48">
        <f t="shared" si="166"/>
        <v>0.4</v>
      </c>
      <c r="EW43" s="30">
        <f t="shared" si="21"/>
        <v>0</v>
      </c>
      <c r="EX43" s="47">
        <f t="shared" si="22"/>
        <v>0</v>
      </c>
      <c r="EY43" s="49">
        <f t="shared" si="23"/>
        <v>0</v>
      </c>
      <c r="EZ43" s="48">
        <f t="shared" si="24"/>
        <v>0</v>
      </c>
      <c r="FA43" s="49">
        <f t="shared" si="25"/>
        <v>0</v>
      </c>
      <c r="FB43" s="48">
        <f t="shared" si="26"/>
        <v>0</v>
      </c>
      <c r="FC43" s="49">
        <f t="shared" si="27"/>
        <v>0</v>
      </c>
      <c r="FD43" s="48">
        <f t="shared" si="28"/>
        <v>0</v>
      </c>
      <c r="FE43" s="49">
        <f t="shared" si="29"/>
        <v>0</v>
      </c>
      <c r="FF43" s="48">
        <f t="shared" si="30"/>
        <v>0</v>
      </c>
      <c r="FG43" s="49">
        <f t="shared" si="31"/>
        <v>0</v>
      </c>
      <c r="FH43" s="48">
        <f t="shared" si="32"/>
        <v>0</v>
      </c>
      <c r="FI43" s="49">
        <f t="shared" si="33"/>
        <v>0</v>
      </c>
      <c r="FJ43" s="48">
        <f t="shared" si="34"/>
        <v>0</v>
      </c>
      <c r="FK43" s="49">
        <f t="shared" si="35"/>
        <v>0</v>
      </c>
      <c r="FL43" s="48">
        <f t="shared" si="36"/>
        <v>0</v>
      </c>
      <c r="FM43" s="49">
        <f t="shared" si="37"/>
        <v>0</v>
      </c>
      <c r="FN43" s="48">
        <f t="shared" si="38"/>
        <v>0</v>
      </c>
      <c r="FO43" s="49">
        <f t="shared" si="39"/>
        <v>0</v>
      </c>
      <c r="FP43" s="48">
        <f t="shared" si="40"/>
        <v>0</v>
      </c>
      <c r="FQ43" s="49">
        <f t="shared" si="41"/>
        <v>0</v>
      </c>
      <c r="FR43" s="48">
        <f t="shared" si="42"/>
        <v>0</v>
      </c>
      <c r="FS43" s="49">
        <f t="shared" si="43"/>
        <v>0</v>
      </c>
      <c r="FT43" s="48">
        <f t="shared" si="44"/>
        <v>0</v>
      </c>
      <c r="FU43" s="21">
        <f t="shared" si="167"/>
        <v>3</v>
      </c>
      <c r="FV43" s="21">
        <f t="shared" si="45"/>
        <v>0</v>
      </c>
      <c r="FW43" s="21">
        <f t="shared" si="134"/>
        <v>0</v>
      </c>
      <c r="FX43" s="22">
        <f t="shared" si="46"/>
        <v>0</v>
      </c>
      <c r="FY43" s="22">
        <f t="shared" si="47"/>
        <v>0</v>
      </c>
      <c r="FZ43" s="21">
        <f t="shared" si="48"/>
        <v>0</v>
      </c>
      <c r="GA43" s="21">
        <f t="shared" si="49"/>
        <v>0</v>
      </c>
      <c r="GB43" s="21">
        <f t="shared" si="50"/>
        <v>0</v>
      </c>
      <c r="GC43" s="21">
        <f t="shared" si="51"/>
        <v>0</v>
      </c>
      <c r="GD43" s="21">
        <f t="shared" si="52"/>
        <v>0</v>
      </c>
      <c r="GE43" s="21">
        <f t="shared" si="53"/>
        <v>0</v>
      </c>
      <c r="GF43" s="21">
        <f t="shared" si="54"/>
        <v>0</v>
      </c>
      <c r="GG43" s="21">
        <f t="shared" si="55"/>
        <v>0</v>
      </c>
      <c r="GH43" s="21">
        <f t="shared" si="56"/>
        <v>0</v>
      </c>
      <c r="GI43" s="21">
        <f t="shared" si="57"/>
        <v>0</v>
      </c>
      <c r="GJ43" s="31">
        <f t="shared" si="58"/>
        <v>0</v>
      </c>
      <c r="GK43" s="21">
        <f t="shared" si="59"/>
        <v>0</v>
      </c>
      <c r="GL43" s="21">
        <f t="shared" si="60"/>
        <v>0</v>
      </c>
      <c r="GM43" s="21">
        <f t="shared" si="61"/>
        <v>0</v>
      </c>
      <c r="GN43" s="21">
        <f t="shared" si="135"/>
        <v>0</v>
      </c>
      <c r="GO43" s="21">
        <f t="shared" si="136"/>
        <v>0</v>
      </c>
      <c r="GP43" s="21">
        <f t="shared" si="137"/>
        <v>0</v>
      </c>
      <c r="GQ43" s="31">
        <f t="shared" si="62"/>
        <v>0</v>
      </c>
      <c r="GR43" s="48">
        <f t="shared" si="168"/>
        <v>8</v>
      </c>
      <c r="GS43" s="48">
        <f t="shared" si="63"/>
        <v>-21</v>
      </c>
      <c r="GT43" s="21">
        <f t="shared" si="64"/>
        <v>0</v>
      </c>
      <c r="GU43" s="31">
        <f t="shared" si="138"/>
        <v>0</v>
      </c>
      <c r="GV43" s="31">
        <f t="shared" si="139"/>
        <v>0</v>
      </c>
      <c r="GW43" s="40">
        <f t="shared" si="169"/>
        <v>0</v>
      </c>
      <c r="GX43" s="21">
        <f t="shared" si="140"/>
        <v>1</v>
      </c>
      <c r="GY43" s="21" t="str">
        <f t="shared" si="141"/>
        <v/>
      </c>
      <c r="GZ43" s="21" t="str">
        <f t="shared" si="65"/>
        <v/>
      </c>
      <c r="HA43" s="21" t="str">
        <f t="shared" si="66"/>
        <v/>
      </c>
      <c r="HB43" s="21">
        <f t="shared" si="67"/>
        <v>0</v>
      </c>
      <c r="HC43" s="21">
        <f t="shared" si="170"/>
        <v>123</v>
      </c>
      <c r="HD43" s="21">
        <f t="shared" si="142"/>
        <v>0</v>
      </c>
      <c r="HE43" s="21">
        <f t="shared" si="171"/>
        <v>0</v>
      </c>
      <c r="HF43" s="21">
        <f t="shared" si="172"/>
        <v>0</v>
      </c>
      <c r="HG43" s="49">
        <f t="shared" si="143"/>
        <v>-21</v>
      </c>
      <c r="HH43" s="49">
        <f t="shared" si="144"/>
        <v>80</v>
      </c>
      <c r="HI43" s="49"/>
      <c r="HJ43" s="21">
        <f t="shared" si="145"/>
        <v>0.5</v>
      </c>
      <c r="HK43" s="21">
        <f t="shared" si="174"/>
        <v>119.11726279229272</v>
      </c>
      <c r="HL43" s="21">
        <f t="shared" si="175"/>
        <v>31.699604776332542</v>
      </c>
      <c r="HM43" s="21">
        <f t="shared" si="176"/>
        <v>15.23458936452888</v>
      </c>
      <c r="HN43" s="21">
        <f t="shared" si="177"/>
        <v>9.1229651450815883</v>
      </c>
      <c r="HO43" s="21">
        <f t="shared" si="178"/>
        <v>6.1341021783603766</v>
      </c>
      <c r="HP43" s="21">
        <f t="shared" si="179"/>
        <v>4.4319044492516984</v>
      </c>
      <c r="HQ43" s="21">
        <f t="shared" si="180"/>
        <v>3.3634159873425307</v>
      </c>
      <c r="HR43" s="21">
        <f t="shared" si="181"/>
        <v>2.6456740803379453</v>
      </c>
      <c r="HS43" s="21">
        <f t="shared" si="182"/>
        <v>2.1387930908558044</v>
      </c>
      <c r="HT43" s="21">
        <f t="shared" si="183"/>
        <v>1.7667573245884549</v>
      </c>
      <c r="HU43" s="21">
        <f t="shared" si="184"/>
        <v>1.4851977795851876</v>
      </c>
      <c r="HV43" s="21">
        <f t="shared" si="185"/>
        <v>1.2667243961104921</v>
      </c>
      <c r="HW43" s="8">
        <f t="shared" si="186"/>
        <v>0</v>
      </c>
      <c r="HX43" s="8">
        <f t="shared" si="187"/>
        <v>0</v>
      </c>
      <c r="HY43" s="8">
        <f t="shared" si="188"/>
        <v>0</v>
      </c>
      <c r="HZ43" s="8">
        <f t="shared" si="189"/>
        <v>0</v>
      </c>
      <c r="IA43" s="8">
        <f t="shared" si="190"/>
        <v>0</v>
      </c>
      <c r="IB43" s="8">
        <f t="shared" si="191"/>
        <v>0</v>
      </c>
      <c r="IC43" s="8">
        <f t="shared" si="192"/>
        <v>0</v>
      </c>
      <c r="ID43" s="8">
        <f t="shared" si="193"/>
        <v>0</v>
      </c>
      <c r="IE43" s="8">
        <f t="shared" si="194"/>
        <v>0</v>
      </c>
      <c r="IF43" s="8">
        <f t="shared" si="195"/>
        <v>0</v>
      </c>
      <c r="IG43" s="8">
        <f t="shared" si="196"/>
        <v>0</v>
      </c>
      <c r="IH43" s="8">
        <f t="shared" ref="IH43:IH64" si="197">IF(HG43+HH43=-22,(POWER(((HF43+HV43)/HF43),HJ43))*FV43,0)</f>
        <v>0</v>
      </c>
      <c r="II43" s="8">
        <f t="shared" si="81"/>
        <v>0</v>
      </c>
      <c r="IJ43" s="10">
        <f t="shared" si="146"/>
        <v>0</v>
      </c>
      <c r="IK43" s="10">
        <f t="shared" si="147"/>
        <v>0</v>
      </c>
      <c r="IL43" s="10">
        <f t="shared" si="148"/>
        <v>0</v>
      </c>
      <c r="IM43" s="10">
        <f t="shared" si="149"/>
        <v>0</v>
      </c>
      <c r="IN43" s="10">
        <f t="shared" si="150"/>
        <v>0</v>
      </c>
      <c r="IO43" s="10">
        <f t="shared" si="151"/>
        <v>0</v>
      </c>
      <c r="IP43" s="10">
        <f t="shared" si="152"/>
        <v>0</v>
      </c>
      <c r="IQ43" s="10">
        <f t="shared" si="153"/>
        <v>0</v>
      </c>
      <c r="IR43" s="10">
        <f t="shared" si="154"/>
        <v>0</v>
      </c>
      <c r="IS43" s="10">
        <f t="shared" si="155"/>
        <v>0</v>
      </c>
      <c r="IT43" s="10">
        <f t="shared" si="156"/>
        <v>0</v>
      </c>
      <c r="IU43" s="10">
        <f t="shared" si="157"/>
        <v>0</v>
      </c>
      <c r="IV43" s="11">
        <f t="shared" si="83"/>
        <v>0</v>
      </c>
    </row>
    <row r="44" spans="1:256" ht="17.100000000000001" customHeight="1" x14ac:dyDescent="0.25">
      <c r="A44" s="2"/>
      <c r="B44" s="206">
        <v>30</v>
      </c>
      <c r="C44" s="16"/>
      <c r="D44" s="232"/>
      <c r="E44" s="232"/>
      <c r="F44" s="232"/>
      <c r="G44" s="232"/>
      <c r="H44" s="232"/>
      <c r="I44" s="232"/>
      <c r="J44" s="232"/>
      <c r="K44" s="232"/>
      <c r="L44" s="150"/>
      <c r="M44" s="160"/>
      <c r="N44" s="161"/>
      <c r="O44" s="158"/>
      <c r="P44" s="158"/>
      <c r="Q44" s="158"/>
      <c r="R44" s="158"/>
      <c r="S44" s="160"/>
      <c r="T44" s="150"/>
      <c r="U44" s="302"/>
      <c r="V44" s="303"/>
      <c r="W44" s="213" t="str">
        <f t="shared" si="84"/>
        <v/>
      </c>
      <c r="X44" s="238"/>
      <c r="Y44" s="240">
        <v>0.5</v>
      </c>
      <c r="Z44" s="121" t="str">
        <f t="shared" si="85"/>
        <v/>
      </c>
      <c r="AA44" s="122" t="str">
        <f t="shared" si="86"/>
        <v/>
      </c>
      <c r="AB44" s="94"/>
      <c r="AC44" s="94"/>
      <c r="AD44" s="94"/>
      <c r="AE44" s="94"/>
      <c r="AF44" s="94"/>
      <c r="AG44" s="94"/>
      <c r="AH44" s="94"/>
      <c r="AI44" s="94"/>
      <c r="AJ44" s="94"/>
      <c r="AK44" s="94"/>
      <c r="AL44" s="94"/>
      <c r="AM44" s="94"/>
      <c r="AN44" s="94"/>
      <c r="AO44" s="94"/>
      <c r="AP44" s="94"/>
      <c r="AQ44" s="94"/>
      <c r="AR44" s="94"/>
      <c r="AS44" s="94"/>
      <c r="AT44" s="98"/>
      <c r="AU44" s="43"/>
      <c r="AV44" s="43"/>
      <c r="AW44" s="44">
        <f t="shared" si="87"/>
        <v>0</v>
      </c>
      <c r="AX44" s="43">
        <f t="shared" si="88"/>
        <v>0</v>
      </c>
      <c r="AY44" s="44">
        <f t="shared" si="89"/>
        <v>0</v>
      </c>
      <c r="AZ44" s="44">
        <f t="shared" si="90"/>
        <v>0</v>
      </c>
      <c r="BA44" s="44">
        <f t="shared" si="91"/>
        <v>0</v>
      </c>
      <c r="BB44" s="43"/>
      <c r="BC44" s="43"/>
      <c r="BD44" s="43"/>
      <c r="BE44" s="25" t="b">
        <v>0</v>
      </c>
      <c r="BF44" s="25" t="b">
        <v>0</v>
      </c>
      <c r="BG44" s="25" t="b">
        <v>0</v>
      </c>
      <c r="BH44" s="25" t="b">
        <v>0</v>
      </c>
      <c r="BI44" s="25" t="b">
        <v>0</v>
      </c>
      <c r="BJ44" s="25" t="b">
        <v>0</v>
      </c>
      <c r="BK44" s="25" t="b">
        <v>0</v>
      </c>
      <c r="BL44" s="25" t="b">
        <v>0</v>
      </c>
      <c r="BN44" s="22">
        <f t="shared" si="16"/>
        <v>0</v>
      </c>
      <c r="BO44" s="22">
        <f t="shared" si="17"/>
        <v>0</v>
      </c>
      <c r="BP44" s="22">
        <f t="shared" si="17"/>
        <v>0</v>
      </c>
      <c r="BQ44" s="22">
        <f t="shared" si="17"/>
        <v>0</v>
      </c>
      <c r="BR44" s="22">
        <f t="shared" si="17"/>
        <v>0</v>
      </c>
      <c r="BS44" s="22">
        <f t="shared" si="17"/>
        <v>0</v>
      </c>
      <c r="BT44" s="22">
        <f t="shared" si="17"/>
        <v>0</v>
      </c>
      <c r="BU44" s="22">
        <f t="shared" si="17"/>
        <v>0</v>
      </c>
      <c r="BW44" s="22">
        <f t="shared" si="92"/>
        <v>0</v>
      </c>
      <c r="BX44" s="22">
        <f t="shared" si="93"/>
        <v>0</v>
      </c>
      <c r="BZ44" s="22">
        <f t="shared" si="94"/>
        <v>0</v>
      </c>
      <c r="CA44" s="22" t="b">
        <f t="shared" si="95"/>
        <v>1</v>
      </c>
      <c r="CB44" s="22">
        <f t="shared" si="96"/>
        <v>1</v>
      </c>
      <c r="CC44" s="32">
        <f t="shared" si="97"/>
        <v>0</v>
      </c>
      <c r="CD44" s="22">
        <f t="shared" si="158"/>
        <v>0</v>
      </c>
      <c r="CE44" s="22">
        <f t="shared" si="159"/>
        <v>0</v>
      </c>
      <c r="CF44" s="22">
        <f t="shared" si="158"/>
        <v>0</v>
      </c>
      <c r="CG44" s="22">
        <f t="shared" si="173"/>
        <v>0</v>
      </c>
      <c r="CH44" s="22" t="str">
        <f t="shared" si="18"/>
        <v/>
      </c>
      <c r="CI44" s="22" t="str">
        <f t="shared" si="160"/>
        <v/>
      </c>
      <c r="CJ44" s="22" t="str">
        <f t="shared" si="98"/>
        <v/>
      </c>
      <c r="CK44" s="22" t="str">
        <f t="shared" si="99"/>
        <v/>
      </c>
      <c r="CL44" s="22" t="str">
        <f t="shared" si="100"/>
        <v/>
      </c>
      <c r="CN44" s="22">
        <f>IF(CM65=2,C44,0)</f>
        <v>0</v>
      </c>
      <c r="CO44" s="22">
        <f t="shared" si="101"/>
        <v>0</v>
      </c>
      <c r="CP44" s="22">
        <f t="shared" si="102"/>
        <v>0</v>
      </c>
      <c r="CS44" s="22">
        <f>O5-B44</f>
        <v>-22</v>
      </c>
      <c r="CT44" s="22">
        <f t="shared" si="103"/>
        <v>0</v>
      </c>
      <c r="CU44" s="22" t="str">
        <f t="shared" si="161"/>
        <v>3</v>
      </c>
      <c r="CV44" s="22" t="str">
        <f t="shared" si="104"/>
        <v/>
      </c>
      <c r="CW44" s="22">
        <f t="shared" si="105"/>
        <v>0</v>
      </c>
      <c r="CX44" s="22">
        <f t="shared" si="106"/>
        <v>0</v>
      </c>
      <c r="CY44" s="22">
        <f t="shared" si="107"/>
        <v>0</v>
      </c>
      <c r="CZ44" s="22">
        <f t="shared" si="108"/>
        <v>0</v>
      </c>
      <c r="DA44" s="22" t="str">
        <f>IF(CT44=1,(#REF!+#REF!+#REF!+#REF!+#REF!+#REF!+#REF!+#REF!)*CO44,"")</f>
        <v/>
      </c>
      <c r="DB44" s="22" t="str">
        <f>IF(CZ44&gt;0,(#REF!+#REF!+#REF!+#REF!+#REF!+#REF!+#REF!+#REF!)*CO44,"")</f>
        <v/>
      </c>
      <c r="DC44" s="22">
        <f t="shared" si="109"/>
        <v>1</v>
      </c>
      <c r="DD44" s="22">
        <f t="shared" si="110"/>
        <v>-21</v>
      </c>
      <c r="DE44" s="22" t="str">
        <f t="shared" si="111"/>
        <v/>
      </c>
      <c r="DF44" s="22" t="str">
        <f>IF(DE44=1,(#REF!+#REF!+#REF!+#REF!+#REF!+#REF!+#REF!+#REF!)*CO44,"")</f>
        <v/>
      </c>
      <c r="DQ44" s="21">
        <f t="shared" si="112"/>
        <v>0</v>
      </c>
      <c r="DR44" s="21">
        <f t="shared" si="113"/>
        <v>0</v>
      </c>
      <c r="DS44" s="47">
        <f t="shared" si="114"/>
        <v>0</v>
      </c>
      <c r="DT44" s="21">
        <f t="shared" si="115"/>
        <v>0</v>
      </c>
      <c r="DU44" s="47">
        <f t="shared" si="116"/>
        <v>0</v>
      </c>
      <c r="DV44" s="21">
        <f t="shared" si="117"/>
        <v>0</v>
      </c>
      <c r="DW44" s="47">
        <f t="shared" si="118"/>
        <v>0</v>
      </c>
      <c r="DX44" s="21">
        <f t="shared" si="119"/>
        <v>0</v>
      </c>
      <c r="DY44" s="21">
        <f t="shared" si="120"/>
        <v>0</v>
      </c>
      <c r="DZ44" s="21">
        <f t="shared" si="121"/>
        <v>0</v>
      </c>
      <c r="EA44" s="21">
        <f t="shared" si="122"/>
        <v>0</v>
      </c>
      <c r="EB44" s="21">
        <f t="shared" si="123"/>
        <v>0</v>
      </c>
      <c r="EC44" s="47">
        <f t="shared" si="124"/>
        <v>0</v>
      </c>
      <c r="ED44" s="21">
        <f t="shared" si="125"/>
        <v>0</v>
      </c>
      <c r="EE44" s="47">
        <f t="shared" si="126"/>
        <v>0</v>
      </c>
      <c r="EF44" s="21">
        <f t="shared" si="127"/>
        <v>0</v>
      </c>
      <c r="EG44" s="47">
        <f t="shared" si="128"/>
        <v>0</v>
      </c>
      <c r="EH44" s="21">
        <f t="shared" si="128"/>
        <v>0</v>
      </c>
      <c r="EI44" s="21">
        <f t="shared" si="129"/>
        <v>0</v>
      </c>
      <c r="EJ44" s="21">
        <f t="shared" si="19"/>
        <v>0</v>
      </c>
      <c r="EK44" s="21" t="str">
        <f t="shared" si="20"/>
        <v/>
      </c>
      <c r="EL44" s="21">
        <f t="shared" si="162"/>
        <v>6.3886735523321256</v>
      </c>
      <c r="EM44" s="21">
        <f t="shared" si="130"/>
        <v>0</v>
      </c>
      <c r="EP44" s="48">
        <f t="shared" si="163"/>
        <v>6</v>
      </c>
      <c r="EQ44" s="47">
        <f t="shared" si="164"/>
        <v>1.2566370614359172</v>
      </c>
      <c r="ER44" s="47">
        <f t="shared" si="165"/>
        <v>1</v>
      </c>
      <c r="ES44" s="47">
        <f t="shared" si="131"/>
        <v>0</v>
      </c>
      <c r="ET44" s="47">
        <f t="shared" si="132"/>
        <v>0</v>
      </c>
      <c r="EU44" s="48">
        <f t="shared" si="133"/>
        <v>0</v>
      </c>
      <c r="EV44" s="48">
        <f t="shared" si="166"/>
        <v>0.4</v>
      </c>
      <c r="EW44" s="30">
        <f t="shared" si="21"/>
        <v>0</v>
      </c>
      <c r="EX44" s="47">
        <f t="shared" si="22"/>
        <v>0</v>
      </c>
      <c r="EY44" s="49">
        <f t="shared" si="23"/>
        <v>0</v>
      </c>
      <c r="EZ44" s="48">
        <f t="shared" si="24"/>
        <v>0</v>
      </c>
      <c r="FA44" s="49">
        <f t="shared" si="25"/>
        <v>0</v>
      </c>
      <c r="FB44" s="48">
        <f t="shared" si="26"/>
        <v>0</v>
      </c>
      <c r="FC44" s="49">
        <f t="shared" si="27"/>
        <v>0</v>
      </c>
      <c r="FD44" s="48">
        <f t="shared" si="28"/>
        <v>0</v>
      </c>
      <c r="FE44" s="49">
        <f t="shared" si="29"/>
        <v>0</v>
      </c>
      <c r="FF44" s="48">
        <f t="shared" si="30"/>
        <v>0</v>
      </c>
      <c r="FG44" s="49">
        <f t="shared" si="31"/>
        <v>0</v>
      </c>
      <c r="FH44" s="48">
        <f t="shared" si="32"/>
        <v>0</v>
      </c>
      <c r="FI44" s="49">
        <f t="shared" si="33"/>
        <v>0</v>
      </c>
      <c r="FJ44" s="48">
        <f t="shared" si="34"/>
        <v>0</v>
      </c>
      <c r="FK44" s="49">
        <f t="shared" si="35"/>
        <v>0</v>
      </c>
      <c r="FL44" s="48">
        <f t="shared" si="36"/>
        <v>0</v>
      </c>
      <c r="FM44" s="49">
        <f t="shared" si="37"/>
        <v>0</v>
      </c>
      <c r="FN44" s="48">
        <f t="shared" si="38"/>
        <v>0</v>
      </c>
      <c r="FO44" s="49">
        <f t="shared" si="39"/>
        <v>0</v>
      </c>
      <c r="FP44" s="48">
        <f t="shared" si="40"/>
        <v>0</v>
      </c>
      <c r="FQ44" s="49">
        <f t="shared" si="41"/>
        <v>0</v>
      </c>
      <c r="FR44" s="48">
        <f t="shared" si="42"/>
        <v>0</v>
      </c>
      <c r="FS44" s="49">
        <f t="shared" si="43"/>
        <v>0</v>
      </c>
      <c r="FT44" s="48">
        <f t="shared" si="44"/>
        <v>0</v>
      </c>
      <c r="FU44" s="21">
        <f t="shared" si="167"/>
        <v>3</v>
      </c>
      <c r="FV44" s="21">
        <f t="shared" si="45"/>
        <v>0</v>
      </c>
      <c r="FW44" s="21">
        <f t="shared" si="134"/>
        <v>0</v>
      </c>
      <c r="FX44" s="22">
        <f t="shared" si="46"/>
        <v>0</v>
      </c>
      <c r="FY44" s="22">
        <f t="shared" si="47"/>
        <v>0</v>
      </c>
      <c r="FZ44" s="21">
        <f t="shared" si="48"/>
        <v>0</v>
      </c>
      <c r="GA44" s="21">
        <f t="shared" si="49"/>
        <v>0</v>
      </c>
      <c r="GB44" s="21">
        <f t="shared" si="50"/>
        <v>0</v>
      </c>
      <c r="GC44" s="21">
        <f t="shared" si="51"/>
        <v>0</v>
      </c>
      <c r="GD44" s="21">
        <f t="shared" si="52"/>
        <v>0</v>
      </c>
      <c r="GE44" s="21">
        <f t="shared" si="53"/>
        <v>0</v>
      </c>
      <c r="GF44" s="21">
        <f t="shared" si="54"/>
        <v>0</v>
      </c>
      <c r="GG44" s="21">
        <f t="shared" si="55"/>
        <v>0</v>
      </c>
      <c r="GH44" s="21">
        <f t="shared" si="56"/>
        <v>0</v>
      </c>
      <c r="GI44" s="21">
        <f t="shared" si="57"/>
        <v>0</v>
      </c>
      <c r="GJ44" s="31">
        <f t="shared" si="58"/>
        <v>0</v>
      </c>
      <c r="GK44" s="21">
        <f t="shared" si="59"/>
        <v>0</v>
      </c>
      <c r="GL44" s="21">
        <f t="shared" si="60"/>
        <v>0</v>
      </c>
      <c r="GM44" s="21">
        <f t="shared" si="61"/>
        <v>0</v>
      </c>
      <c r="GN44" s="21">
        <f t="shared" si="135"/>
        <v>0</v>
      </c>
      <c r="GO44" s="21">
        <f t="shared" si="136"/>
        <v>0</v>
      </c>
      <c r="GP44" s="21">
        <f t="shared" si="137"/>
        <v>0</v>
      </c>
      <c r="GQ44" s="31">
        <f t="shared" si="62"/>
        <v>0</v>
      </c>
      <c r="GR44" s="48">
        <f t="shared" si="168"/>
        <v>8</v>
      </c>
      <c r="GS44" s="48">
        <f t="shared" si="63"/>
        <v>-22</v>
      </c>
      <c r="GT44" s="21">
        <f t="shared" si="64"/>
        <v>0</v>
      </c>
      <c r="GU44" s="31">
        <f t="shared" si="138"/>
        <v>0</v>
      </c>
      <c r="GV44" s="31">
        <f t="shared" si="139"/>
        <v>0</v>
      </c>
      <c r="GW44" s="40">
        <f t="shared" si="169"/>
        <v>0</v>
      </c>
      <c r="GX44" s="21">
        <f t="shared" si="140"/>
        <v>1</v>
      </c>
      <c r="GY44" s="21" t="str">
        <f t="shared" si="141"/>
        <v/>
      </c>
      <c r="GZ44" s="21" t="str">
        <f t="shared" si="65"/>
        <v/>
      </c>
      <c r="HA44" s="21" t="str">
        <f t="shared" si="66"/>
        <v/>
      </c>
      <c r="HB44" s="21">
        <f t="shared" si="67"/>
        <v>0</v>
      </c>
      <c r="HC44" s="21">
        <f t="shared" si="170"/>
        <v>123</v>
      </c>
      <c r="HD44" s="21">
        <f t="shared" si="142"/>
        <v>0</v>
      </c>
      <c r="HE44" s="21">
        <f t="shared" si="171"/>
        <v>0</v>
      </c>
      <c r="HF44" s="21">
        <f t="shared" si="172"/>
        <v>0</v>
      </c>
      <c r="HG44" s="49">
        <f t="shared" si="143"/>
        <v>-22</v>
      </c>
      <c r="HH44" s="49">
        <f t="shared" si="144"/>
        <v>80</v>
      </c>
      <c r="HI44" s="49"/>
      <c r="HJ44" s="21">
        <f t="shared" si="145"/>
        <v>0.5</v>
      </c>
      <c r="HK44" s="21">
        <f t="shared" si="174"/>
        <v>119.11726279229272</v>
      </c>
      <c r="HL44" s="21">
        <f t="shared" si="175"/>
        <v>31.699604776332542</v>
      </c>
      <c r="HM44" s="21">
        <f t="shared" si="176"/>
        <v>15.23458936452888</v>
      </c>
      <c r="HN44" s="21">
        <f t="shared" si="177"/>
        <v>9.1229651450815883</v>
      </c>
      <c r="HO44" s="21">
        <f t="shared" si="178"/>
        <v>6.1341021783603766</v>
      </c>
      <c r="HP44" s="21">
        <f t="shared" si="179"/>
        <v>4.4319044492516984</v>
      </c>
      <c r="HQ44" s="21">
        <f t="shared" si="180"/>
        <v>3.3634159873425307</v>
      </c>
      <c r="HR44" s="21">
        <f t="shared" si="181"/>
        <v>2.6456740803379453</v>
      </c>
      <c r="HS44" s="21">
        <f t="shared" si="182"/>
        <v>2.1387930908558044</v>
      </c>
      <c r="HT44" s="21">
        <f t="shared" si="183"/>
        <v>1.7667573245884549</v>
      </c>
      <c r="HU44" s="21">
        <f t="shared" si="184"/>
        <v>1.4851977795851876</v>
      </c>
      <c r="HV44" s="21">
        <f t="shared" si="185"/>
        <v>1.2667243961104921</v>
      </c>
      <c r="HW44" s="8">
        <f t="shared" si="186"/>
        <v>0</v>
      </c>
      <c r="HX44" s="8">
        <f t="shared" si="187"/>
        <v>0</v>
      </c>
      <c r="HY44" s="8">
        <f t="shared" si="188"/>
        <v>0</v>
      </c>
      <c r="HZ44" s="8">
        <f t="shared" si="189"/>
        <v>0</v>
      </c>
      <c r="IA44" s="8">
        <f t="shared" si="190"/>
        <v>0</v>
      </c>
      <c r="IB44" s="8">
        <f t="shared" si="191"/>
        <v>0</v>
      </c>
      <c r="IC44" s="8">
        <f t="shared" si="192"/>
        <v>0</v>
      </c>
      <c r="ID44" s="8">
        <f t="shared" si="193"/>
        <v>0</v>
      </c>
      <c r="IE44" s="8">
        <f t="shared" si="194"/>
        <v>0</v>
      </c>
      <c r="IF44" s="8">
        <f t="shared" si="195"/>
        <v>0</v>
      </c>
      <c r="IG44" s="8">
        <f t="shared" si="196"/>
        <v>0</v>
      </c>
      <c r="IH44" s="8">
        <f t="shared" si="197"/>
        <v>0</v>
      </c>
      <c r="II44" s="8">
        <f t="shared" si="81"/>
        <v>0</v>
      </c>
      <c r="IJ44" s="10">
        <f t="shared" si="146"/>
        <v>0</v>
      </c>
      <c r="IK44" s="10">
        <f t="shared" si="147"/>
        <v>0</v>
      </c>
      <c r="IL44" s="10">
        <f t="shared" si="148"/>
        <v>0</v>
      </c>
      <c r="IM44" s="10">
        <f t="shared" si="149"/>
        <v>0</v>
      </c>
      <c r="IN44" s="10">
        <f t="shared" si="150"/>
        <v>0</v>
      </c>
      <c r="IO44" s="10">
        <f t="shared" si="151"/>
        <v>0</v>
      </c>
      <c r="IP44" s="10">
        <f t="shared" si="152"/>
        <v>0</v>
      </c>
      <c r="IQ44" s="10">
        <f t="shared" si="153"/>
        <v>0</v>
      </c>
      <c r="IR44" s="10">
        <f t="shared" si="154"/>
        <v>0</v>
      </c>
      <c r="IS44" s="10">
        <f t="shared" si="155"/>
        <v>0</v>
      </c>
      <c r="IT44" s="10">
        <f t="shared" si="156"/>
        <v>0</v>
      </c>
      <c r="IU44" s="10">
        <f t="shared" si="157"/>
        <v>0</v>
      </c>
      <c r="IV44" s="11">
        <f t="shared" si="83"/>
        <v>0</v>
      </c>
    </row>
    <row r="45" spans="1:256" ht="17.100000000000001" customHeight="1" x14ac:dyDescent="0.25">
      <c r="A45" s="2"/>
      <c r="B45" s="206">
        <v>31</v>
      </c>
      <c r="C45" s="16"/>
      <c r="D45" s="232"/>
      <c r="E45" s="232"/>
      <c r="F45" s="232"/>
      <c r="G45" s="232"/>
      <c r="H45" s="232"/>
      <c r="I45" s="232"/>
      <c r="J45" s="232"/>
      <c r="K45" s="232"/>
      <c r="L45" s="150"/>
      <c r="M45" s="160"/>
      <c r="N45" s="161"/>
      <c r="O45" s="158"/>
      <c r="P45" s="158"/>
      <c r="Q45" s="158"/>
      <c r="R45" s="158"/>
      <c r="S45" s="160"/>
      <c r="T45" s="150"/>
      <c r="U45" s="302"/>
      <c r="V45" s="303"/>
      <c r="W45" s="213" t="str">
        <f t="shared" si="84"/>
        <v/>
      </c>
      <c r="X45" s="238"/>
      <c r="Y45" s="240">
        <v>0.5</v>
      </c>
      <c r="Z45" s="121" t="str">
        <f t="shared" si="85"/>
        <v/>
      </c>
      <c r="AA45" s="122" t="str">
        <f t="shared" si="86"/>
        <v/>
      </c>
      <c r="AB45" s="94"/>
      <c r="AC45" s="94"/>
      <c r="AD45" s="94"/>
      <c r="AE45" s="94"/>
      <c r="AF45" s="94"/>
      <c r="AG45" s="94"/>
      <c r="AH45" s="94"/>
      <c r="AI45" s="94"/>
      <c r="AJ45" s="94"/>
      <c r="AK45" s="94"/>
      <c r="AL45" s="94"/>
      <c r="AM45" s="94"/>
      <c r="AN45" s="94"/>
      <c r="AO45" s="94"/>
      <c r="AP45" s="94"/>
      <c r="AQ45" s="94"/>
      <c r="AR45" s="94"/>
      <c r="AS45" s="94"/>
      <c r="AT45" s="98"/>
      <c r="AU45" s="43"/>
      <c r="AV45" s="43"/>
      <c r="AW45" s="44">
        <f t="shared" si="87"/>
        <v>0</v>
      </c>
      <c r="AX45" s="43">
        <f t="shared" si="88"/>
        <v>0</v>
      </c>
      <c r="AY45" s="44">
        <f t="shared" si="89"/>
        <v>0</v>
      </c>
      <c r="AZ45" s="44">
        <f t="shared" si="90"/>
        <v>0</v>
      </c>
      <c r="BA45" s="44">
        <f t="shared" si="91"/>
        <v>0</v>
      </c>
      <c r="BB45" s="43"/>
      <c r="BC45" s="43"/>
      <c r="BD45" s="43"/>
      <c r="BE45" s="25" t="b">
        <v>0</v>
      </c>
      <c r="BF45" s="25" t="b">
        <v>0</v>
      </c>
      <c r="BG45" s="25" t="b">
        <v>0</v>
      </c>
      <c r="BH45" s="25" t="b">
        <v>0</v>
      </c>
      <c r="BI45" s="25" t="b">
        <v>0</v>
      </c>
      <c r="BJ45" s="25" t="b">
        <v>0</v>
      </c>
      <c r="BK45" s="25" t="b">
        <v>0</v>
      </c>
      <c r="BL45" s="25" t="b">
        <v>0</v>
      </c>
      <c r="BN45" s="22">
        <f t="shared" si="16"/>
        <v>0</v>
      </c>
      <c r="BO45" s="22">
        <f t="shared" si="17"/>
        <v>0</v>
      </c>
      <c r="BP45" s="22">
        <f t="shared" si="17"/>
        <v>0</v>
      </c>
      <c r="BQ45" s="22">
        <f t="shared" si="17"/>
        <v>0</v>
      </c>
      <c r="BR45" s="22">
        <f t="shared" si="17"/>
        <v>0</v>
      </c>
      <c r="BS45" s="22">
        <f t="shared" si="17"/>
        <v>0</v>
      </c>
      <c r="BT45" s="22">
        <f t="shared" si="17"/>
        <v>0</v>
      </c>
      <c r="BU45" s="22">
        <f t="shared" si="17"/>
        <v>0</v>
      </c>
      <c r="BW45" s="22">
        <f t="shared" si="92"/>
        <v>0</v>
      </c>
      <c r="BX45" s="22">
        <f t="shared" si="93"/>
        <v>0</v>
      </c>
      <c r="BZ45" s="22">
        <f t="shared" si="94"/>
        <v>0</v>
      </c>
      <c r="CA45" s="22" t="b">
        <f t="shared" si="95"/>
        <v>1</v>
      </c>
      <c r="CB45" s="22">
        <f t="shared" si="96"/>
        <v>1</v>
      </c>
      <c r="CC45" s="32">
        <f t="shared" si="97"/>
        <v>0</v>
      </c>
      <c r="CD45" s="22">
        <f t="shared" si="158"/>
        <v>0</v>
      </c>
      <c r="CE45" s="22">
        <f t="shared" si="159"/>
        <v>0</v>
      </c>
      <c r="CF45" s="22">
        <f t="shared" si="158"/>
        <v>0</v>
      </c>
      <c r="CG45" s="22">
        <f t="shared" si="173"/>
        <v>0</v>
      </c>
      <c r="CH45" s="22" t="str">
        <f t="shared" si="18"/>
        <v/>
      </c>
      <c r="CI45" s="22" t="str">
        <f t="shared" si="160"/>
        <v/>
      </c>
      <c r="CJ45" s="22" t="str">
        <f t="shared" si="98"/>
        <v/>
      </c>
      <c r="CK45" s="22" t="str">
        <f t="shared" si="99"/>
        <v/>
      </c>
      <c r="CL45" s="22" t="str">
        <f t="shared" si="100"/>
        <v/>
      </c>
      <c r="CN45" s="22">
        <f>IF(CM65=2,C45,0)</f>
        <v>0</v>
      </c>
      <c r="CO45" s="22">
        <f t="shared" si="101"/>
        <v>0</v>
      </c>
      <c r="CP45" s="22">
        <f t="shared" si="102"/>
        <v>0</v>
      </c>
      <c r="CS45" s="22">
        <f>O5-B45</f>
        <v>-23</v>
      </c>
      <c r="CT45" s="22">
        <f t="shared" si="103"/>
        <v>0</v>
      </c>
      <c r="CU45" s="22" t="str">
        <f t="shared" si="161"/>
        <v>3</v>
      </c>
      <c r="CV45" s="22" t="str">
        <f t="shared" si="104"/>
        <v/>
      </c>
      <c r="CW45" s="22">
        <f t="shared" si="105"/>
        <v>0</v>
      </c>
      <c r="CX45" s="22">
        <f t="shared" si="106"/>
        <v>0</v>
      </c>
      <c r="CY45" s="22">
        <f t="shared" si="107"/>
        <v>0</v>
      </c>
      <c r="CZ45" s="22">
        <f t="shared" si="108"/>
        <v>0</v>
      </c>
      <c r="DA45" s="22" t="str">
        <f>IF(CT45=1,(#REF!+#REF!+#REF!+#REF!+#REF!+#REF!+#REF!+#REF!)*CO45,"")</f>
        <v/>
      </c>
      <c r="DB45" s="22" t="str">
        <f>IF(CZ45&gt;0,(#REF!+#REF!+#REF!+#REF!+#REF!+#REF!+#REF!+#REF!)*CO45,"")</f>
        <v/>
      </c>
      <c r="DC45" s="22">
        <f t="shared" si="109"/>
        <v>1</v>
      </c>
      <c r="DD45" s="22">
        <f t="shared" si="110"/>
        <v>-22</v>
      </c>
      <c r="DE45" s="22" t="str">
        <f t="shared" si="111"/>
        <v/>
      </c>
      <c r="DF45" s="22" t="str">
        <f>IF(DE45=1,(#REF!+#REF!+#REF!+#REF!+#REF!+#REF!+#REF!+#REF!)*CO45,"")</f>
        <v/>
      </c>
      <c r="DQ45" s="21">
        <f t="shared" si="112"/>
        <v>0</v>
      </c>
      <c r="DR45" s="21">
        <f t="shared" si="113"/>
        <v>0</v>
      </c>
      <c r="DS45" s="47">
        <f t="shared" si="114"/>
        <v>0</v>
      </c>
      <c r="DT45" s="21">
        <f t="shared" si="115"/>
        <v>0</v>
      </c>
      <c r="DU45" s="47">
        <f t="shared" si="116"/>
        <v>0</v>
      </c>
      <c r="DV45" s="21">
        <f t="shared" si="117"/>
        <v>0</v>
      </c>
      <c r="DW45" s="47">
        <f t="shared" si="118"/>
        <v>0</v>
      </c>
      <c r="DX45" s="21">
        <f t="shared" si="119"/>
        <v>0</v>
      </c>
      <c r="DY45" s="21">
        <f t="shared" si="120"/>
        <v>0</v>
      </c>
      <c r="DZ45" s="21">
        <f t="shared" si="121"/>
        <v>0</v>
      </c>
      <c r="EA45" s="21">
        <f t="shared" si="122"/>
        <v>0</v>
      </c>
      <c r="EB45" s="21">
        <f t="shared" si="123"/>
        <v>0</v>
      </c>
      <c r="EC45" s="47">
        <f t="shared" si="124"/>
        <v>0</v>
      </c>
      <c r="ED45" s="21">
        <f t="shared" si="125"/>
        <v>0</v>
      </c>
      <c r="EE45" s="47">
        <f t="shared" si="126"/>
        <v>0</v>
      </c>
      <c r="EF45" s="21">
        <f t="shared" si="127"/>
        <v>0</v>
      </c>
      <c r="EG45" s="47">
        <f t="shared" si="128"/>
        <v>0</v>
      </c>
      <c r="EH45" s="21">
        <f t="shared" si="128"/>
        <v>0</v>
      </c>
      <c r="EI45" s="21">
        <f t="shared" si="129"/>
        <v>0</v>
      </c>
      <c r="EJ45" s="21">
        <f t="shared" si="19"/>
        <v>0</v>
      </c>
      <c r="EK45" s="21" t="str">
        <f t="shared" si="20"/>
        <v/>
      </c>
      <c r="EL45" s="21">
        <f t="shared" si="162"/>
        <v>6.3886735523321256</v>
      </c>
      <c r="EM45" s="21">
        <f t="shared" si="130"/>
        <v>0</v>
      </c>
      <c r="EP45" s="48">
        <f t="shared" si="163"/>
        <v>6</v>
      </c>
      <c r="EQ45" s="47">
        <f t="shared" si="164"/>
        <v>1.2566370614359172</v>
      </c>
      <c r="ER45" s="47">
        <f t="shared" si="165"/>
        <v>1</v>
      </c>
      <c r="ES45" s="47">
        <f t="shared" si="131"/>
        <v>0</v>
      </c>
      <c r="ET45" s="47">
        <f t="shared" si="132"/>
        <v>0</v>
      </c>
      <c r="EU45" s="48">
        <f t="shared" si="133"/>
        <v>0</v>
      </c>
      <c r="EV45" s="48">
        <f t="shared" si="166"/>
        <v>0.4</v>
      </c>
      <c r="EW45" s="30">
        <f t="shared" si="21"/>
        <v>0</v>
      </c>
      <c r="EX45" s="47">
        <f t="shared" si="22"/>
        <v>0</v>
      </c>
      <c r="EY45" s="49">
        <f t="shared" si="23"/>
        <v>0</v>
      </c>
      <c r="EZ45" s="48">
        <f t="shared" si="24"/>
        <v>0</v>
      </c>
      <c r="FA45" s="49">
        <f t="shared" si="25"/>
        <v>0</v>
      </c>
      <c r="FB45" s="48">
        <f t="shared" si="26"/>
        <v>0</v>
      </c>
      <c r="FC45" s="49">
        <f t="shared" si="27"/>
        <v>0</v>
      </c>
      <c r="FD45" s="48">
        <f t="shared" si="28"/>
        <v>0</v>
      </c>
      <c r="FE45" s="49">
        <f t="shared" si="29"/>
        <v>0</v>
      </c>
      <c r="FF45" s="48">
        <f t="shared" si="30"/>
        <v>0</v>
      </c>
      <c r="FG45" s="49">
        <f t="shared" si="31"/>
        <v>0</v>
      </c>
      <c r="FH45" s="48">
        <f t="shared" si="32"/>
        <v>0</v>
      </c>
      <c r="FI45" s="49">
        <f t="shared" si="33"/>
        <v>0</v>
      </c>
      <c r="FJ45" s="48">
        <f t="shared" si="34"/>
        <v>0</v>
      </c>
      <c r="FK45" s="49">
        <f t="shared" si="35"/>
        <v>0</v>
      </c>
      <c r="FL45" s="48">
        <f t="shared" si="36"/>
        <v>0</v>
      </c>
      <c r="FM45" s="49">
        <f t="shared" si="37"/>
        <v>0</v>
      </c>
      <c r="FN45" s="48">
        <f t="shared" si="38"/>
        <v>0</v>
      </c>
      <c r="FO45" s="49">
        <f t="shared" si="39"/>
        <v>0</v>
      </c>
      <c r="FP45" s="48">
        <f t="shared" si="40"/>
        <v>0</v>
      </c>
      <c r="FQ45" s="49">
        <f t="shared" si="41"/>
        <v>0</v>
      </c>
      <c r="FR45" s="48">
        <f t="shared" si="42"/>
        <v>0</v>
      </c>
      <c r="FS45" s="49">
        <f t="shared" si="43"/>
        <v>0</v>
      </c>
      <c r="FT45" s="48">
        <f t="shared" si="44"/>
        <v>0</v>
      </c>
      <c r="FU45" s="21">
        <f t="shared" si="167"/>
        <v>3</v>
      </c>
      <c r="FV45" s="21">
        <f t="shared" si="45"/>
        <v>0</v>
      </c>
      <c r="FW45" s="21">
        <f t="shared" si="134"/>
        <v>0</v>
      </c>
      <c r="FX45" s="22">
        <f t="shared" si="46"/>
        <v>0</v>
      </c>
      <c r="FY45" s="22">
        <f t="shared" si="47"/>
        <v>0</v>
      </c>
      <c r="FZ45" s="21">
        <f t="shared" si="48"/>
        <v>0</v>
      </c>
      <c r="GA45" s="21">
        <f t="shared" si="49"/>
        <v>0</v>
      </c>
      <c r="GB45" s="21">
        <f t="shared" si="50"/>
        <v>0</v>
      </c>
      <c r="GC45" s="21">
        <f t="shared" si="51"/>
        <v>0</v>
      </c>
      <c r="GD45" s="21">
        <f t="shared" si="52"/>
        <v>0</v>
      </c>
      <c r="GE45" s="21">
        <f t="shared" si="53"/>
        <v>0</v>
      </c>
      <c r="GF45" s="21">
        <f t="shared" si="54"/>
        <v>0</v>
      </c>
      <c r="GG45" s="21">
        <f t="shared" si="55"/>
        <v>0</v>
      </c>
      <c r="GH45" s="21">
        <f t="shared" si="56"/>
        <v>0</v>
      </c>
      <c r="GI45" s="21">
        <f t="shared" si="57"/>
        <v>0</v>
      </c>
      <c r="GJ45" s="31">
        <f t="shared" si="58"/>
        <v>0</v>
      </c>
      <c r="GK45" s="21">
        <f t="shared" si="59"/>
        <v>0</v>
      </c>
      <c r="GL45" s="21">
        <f t="shared" si="60"/>
        <v>0</v>
      </c>
      <c r="GM45" s="21">
        <f t="shared" si="61"/>
        <v>0</v>
      </c>
      <c r="GN45" s="21">
        <f t="shared" si="135"/>
        <v>0</v>
      </c>
      <c r="GO45" s="21">
        <f t="shared" si="136"/>
        <v>0</v>
      </c>
      <c r="GP45" s="21">
        <f t="shared" si="137"/>
        <v>0</v>
      </c>
      <c r="GQ45" s="31">
        <f t="shared" si="62"/>
        <v>0</v>
      </c>
      <c r="GR45" s="48">
        <f t="shared" si="168"/>
        <v>8</v>
      </c>
      <c r="GS45" s="48">
        <f t="shared" si="63"/>
        <v>-23</v>
      </c>
      <c r="GT45" s="21">
        <f t="shared" si="64"/>
        <v>0</v>
      </c>
      <c r="GU45" s="31">
        <f t="shared" si="138"/>
        <v>0</v>
      </c>
      <c r="GV45" s="31">
        <f t="shared" si="139"/>
        <v>0</v>
      </c>
      <c r="GW45" s="40">
        <f t="shared" si="169"/>
        <v>0</v>
      </c>
      <c r="GX45" s="21">
        <f t="shared" si="140"/>
        <v>1</v>
      </c>
      <c r="GY45" s="21" t="str">
        <f t="shared" si="141"/>
        <v/>
      </c>
      <c r="GZ45" s="21" t="str">
        <f t="shared" si="65"/>
        <v/>
      </c>
      <c r="HA45" s="21" t="str">
        <f t="shared" si="66"/>
        <v/>
      </c>
      <c r="HB45" s="21">
        <f t="shared" si="67"/>
        <v>0</v>
      </c>
      <c r="HC45" s="21">
        <f t="shared" si="170"/>
        <v>123</v>
      </c>
      <c r="HD45" s="21">
        <f t="shared" si="142"/>
        <v>0</v>
      </c>
      <c r="HE45" s="21">
        <f t="shared" si="171"/>
        <v>0</v>
      </c>
      <c r="HF45" s="21">
        <f t="shared" si="172"/>
        <v>0</v>
      </c>
      <c r="HG45" s="49">
        <f t="shared" si="143"/>
        <v>-23</v>
      </c>
      <c r="HH45" s="49">
        <f t="shared" si="144"/>
        <v>80</v>
      </c>
      <c r="HI45" s="49"/>
      <c r="HJ45" s="21">
        <f t="shared" si="145"/>
        <v>0.5</v>
      </c>
      <c r="HK45" s="21">
        <f t="shared" si="174"/>
        <v>119.11726279229272</v>
      </c>
      <c r="HL45" s="21">
        <f t="shared" si="175"/>
        <v>31.699604776332542</v>
      </c>
      <c r="HM45" s="21">
        <f t="shared" si="176"/>
        <v>15.23458936452888</v>
      </c>
      <c r="HN45" s="21">
        <f t="shared" si="177"/>
        <v>9.1229651450815883</v>
      </c>
      <c r="HO45" s="21">
        <f t="shared" si="178"/>
        <v>6.1341021783603766</v>
      </c>
      <c r="HP45" s="21">
        <f t="shared" si="179"/>
        <v>4.4319044492516984</v>
      </c>
      <c r="HQ45" s="21">
        <f t="shared" si="180"/>
        <v>3.3634159873425307</v>
      </c>
      <c r="HR45" s="21">
        <f t="shared" si="181"/>
        <v>2.6456740803379453</v>
      </c>
      <c r="HS45" s="21">
        <f t="shared" si="182"/>
        <v>2.1387930908558044</v>
      </c>
      <c r="HT45" s="21">
        <f t="shared" si="183"/>
        <v>1.7667573245884549</v>
      </c>
      <c r="HU45" s="21">
        <f t="shared" si="184"/>
        <v>1.4851977795851876</v>
      </c>
      <c r="HV45" s="21">
        <f t="shared" si="185"/>
        <v>1.2667243961104921</v>
      </c>
      <c r="HW45" s="8">
        <f t="shared" si="186"/>
        <v>0</v>
      </c>
      <c r="HX45" s="8">
        <f t="shared" si="187"/>
        <v>0</v>
      </c>
      <c r="HY45" s="8">
        <f t="shared" si="188"/>
        <v>0</v>
      </c>
      <c r="HZ45" s="8">
        <f t="shared" si="189"/>
        <v>0</v>
      </c>
      <c r="IA45" s="8">
        <f t="shared" si="190"/>
        <v>0</v>
      </c>
      <c r="IB45" s="8">
        <f t="shared" si="191"/>
        <v>0</v>
      </c>
      <c r="IC45" s="8">
        <f t="shared" si="192"/>
        <v>0</v>
      </c>
      <c r="ID45" s="8">
        <f t="shared" si="193"/>
        <v>0</v>
      </c>
      <c r="IE45" s="8">
        <f t="shared" si="194"/>
        <v>0</v>
      </c>
      <c r="IF45" s="8">
        <f t="shared" si="195"/>
        <v>0</v>
      </c>
      <c r="IG45" s="8">
        <f t="shared" si="196"/>
        <v>0</v>
      </c>
      <c r="IH45" s="8">
        <f t="shared" si="197"/>
        <v>0</v>
      </c>
      <c r="II45" s="8">
        <f t="shared" si="81"/>
        <v>0</v>
      </c>
      <c r="IJ45" s="10">
        <f t="shared" si="146"/>
        <v>0</v>
      </c>
      <c r="IK45" s="10">
        <f t="shared" si="147"/>
        <v>0</v>
      </c>
      <c r="IL45" s="10">
        <f t="shared" si="148"/>
        <v>0</v>
      </c>
      <c r="IM45" s="10">
        <f t="shared" si="149"/>
        <v>0</v>
      </c>
      <c r="IN45" s="10">
        <f t="shared" si="150"/>
        <v>0</v>
      </c>
      <c r="IO45" s="10">
        <f t="shared" si="151"/>
        <v>0</v>
      </c>
      <c r="IP45" s="10">
        <f t="shared" si="152"/>
        <v>0</v>
      </c>
      <c r="IQ45" s="10">
        <f t="shared" si="153"/>
        <v>0</v>
      </c>
      <c r="IR45" s="10">
        <f t="shared" si="154"/>
        <v>0</v>
      </c>
      <c r="IS45" s="10">
        <f t="shared" si="155"/>
        <v>0</v>
      </c>
      <c r="IT45" s="10">
        <f t="shared" si="156"/>
        <v>0</v>
      </c>
      <c r="IU45" s="10">
        <f t="shared" si="157"/>
        <v>0</v>
      </c>
      <c r="IV45" s="11">
        <f t="shared" si="83"/>
        <v>0</v>
      </c>
    </row>
    <row r="46" spans="1:256" ht="17.100000000000001" customHeight="1" x14ac:dyDescent="0.25">
      <c r="A46" s="2"/>
      <c r="B46" s="206">
        <v>32</v>
      </c>
      <c r="C46" s="16"/>
      <c r="D46" s="232"/>
      <c r="E46" s="232"/>
      <c r="F46" s="232"/>
      <c r="G46" s="232"/>
      <c r="H46" s="232"/>
      <c r="I46" s="232"/>
      <c r="J46" s="232"/>
      <c r="K46" s="232"/>
      <c r="L46" s="150"/>
      <c r="M46" s="160"/>
      <c r="N46" s="161"/>
      <c r="O46" s="158"/>
      <c r="P46" s="158"/>
      <c r="Q46" s="158"/>
      <c r="R46" s="158"/>
      <c r="S46" s="160"/>
      <c r="T46" s="150"/>
      <c r="U46" s="302"/>
      <c r="V46" s="303"/>
      <c r="W46" s="213" t="str">
        <f t="shared" si="84"/>
        <v/>
      </c>
      <c r="X46" s="238"/>
      <c r="Y46" s="240">
        <v>0.5</v>
      </c>
      <c r="Z46" s="121" t="str">
        <f t="shared" si="85"/>
        <v/>
      </c>
      <c r="AA46" s="122" t="str">
        <f t="shared" si="86"/>
        <v/>
      </c>
      <c r="AB46" s="94"/>
      <c r="AC46" s="94"/>
      <c r="AD46" s="94"/>
      <c r="AE46" s="94"/>
      <c r="AF46" s="94"/>
      <c r="AG46" s="94"/>
      <c r="AH46" s="94"/>
      <c r="AI46" s="94"/>
      <c r="AJ46" s="94"/>
      <c r="AK46" s="94"/>
      <c r="AL46" s="94"/>
      <c r="AM46" s="94"/>
      <c r="AN46" s="94"/>
      <c r="AO46" s="94"/>
      <c r="AP46" s="94"/>
      <c r="AQ46" s="94"/>
      <c r="AR46" s="94"/>
      <c r="AS46" s="94"/>
      <c r="AT46" s="98"/>
      <c r="AU46" s="43"/>
      <c r="AV46" s="43"/>
      <c r="AW46" s="44">
        <f t="shared" si="87"/>
        <v>0</v>
      </c>
      <c r="AX46" s="43">
        <f t="shared" si="88"/>
        <v>0</v>
      </c>
      <c r="AY46" s="44">
        <f t="shared" si="89"/>
        <v>0</v>
      </c>
      <c r="AZ46" s="44">
        <f t="shared" si="90"/>
        <v>0</v>
      </c>
      <c r="BA46" s="44">
        <f t="shared" si="91"/>
        <v>0</v>
      </c>
      <c r="BB46" s="43"/>
      <c r="BC46" s="43"/>
      <c r="BD46" s="43"/>
      <c r="BE46" s="25" t="b">
        <v>0</v>
      </c>
      <c r="BF46" s="25" t="b">
        <v>0</v>
      </c>
      <c r="BG46" s="25" t="b">
        <v>0</v>
      </c>
      <c r="BH46" s="25" t="b">
        <v>0</v>
      </c>
      <c r="BI46" s="25" t="b">
        <v>0</v>
      </c>
      <c r="BJ46" s="25" t="b">
        <v>0</v>
      </c>
      <c r="BK46" s="25" t="b">
        <v>0</v>
      </c>
      <c r="BL46" s="25" t="b">
        <v>0</v>
      </c>
      <c r="BN46" s="22">
        <f t="shared" si="16"/>
        <v>0</v>
      </c>
      <c r="BO46" s="22">
        <f t="shared" si="17"/>
        <v>0</v>
      </c>
      <c r="BP46" s="22">
        <f t="shared" si="17"/>
        <v>0</v>
      </c>
      <c r="BQ46" s="22">
        <f t="shared" si="17"/>
        <v>0</v>
      </c>
      <c r="BR46" s="22">
        <f t="shared" si="17"/>
        <v>0</v>
      </c>
      <c r="BS46" s="22">
        <f t="shared" si="17"/>
        <v>0</v>
      </c>
      <c r="BT46" s="22">
        <f t="shared" si="17"/>
        <v>0</v>
      </c>
      <c r="BU46" s="22">
        <f t="shared" si="17"/>
        <v>0</v>
      </c>
      <c r="BW46" s="22">
        <f t="shared" si="92"/>
        <v>0</v>
      </c>
      <c r="BX46" s="22">
        <f t="shared" si="93"/>
        <v>0</v>
      </c>
      <c r="BZ46" s="22">
        <f t="shared" si="94"/>
        <v>0</v>
      </c>
      <c r="CA46" s="22" t="b">
        <f t="shared" si="95"/>
        <v>1</v>
      </c>
      <c r="CB46" s="22">
        <f t="shared" si="96"/>
        <v>1</v>
      </c>
      <c r="CC46" s="32">
        <f t="shared" si="97"/>
        <v>0</v>
      </c>
      <c r="CD46" s="22">
        <f t="shared" si="158"/>
        <v>0</v>
      </c>
      <c r="CE46" s="22">
        <f t="shared" si="159"/>
        <v>0</v>
      </c>
      <c r="CF46" s="22">
        <f t="shared" si="158"/>
        <v>0</v>
      </c>
      <c r="CG46" s="22">
        <f t="shared" si="173"/>
        <v>0</v>
      </c>
      <c r="CH46" s="22" t="str">
        <f t="shared" si="18"/>
        <v/>
      </c>
      <c r="CI46" s="22" t="str">
        <f t="shared" si="160"/>
        <v/>
      </c>
      <c r="CJ46" s="22" t="str">
        <f t="shared" si="98"/>
        <v/>
      </c>
      <c r="CK46" s="22" t="str">
        <f t="shared" si="99"/>
        <v/>
      </c>
      <c r="CL46" s="22" t="str">
        <f t="shared" si="100"/>
        <v/>
      </c>
      <c r="CN46" s="22">
        <f>IF(CM65=2,C46,0)</f>
        <v>0</v>
      </c>
      <c r="CO46" s="22">
        <f t="shared" si="101"/>
        <v>0</v>
      </c>
      <c r="CP46" s="22">
        <f t="shared" si="102"/>
        <v>0</v>
      </c>
      <c r="CS46" s="22">
        <f>O5-B46</f>
        <v>-24</v>
      </c>
      <c r="CT46" s="22">
        <f t="shared" si="103"/>
        <v>0</v>
      </c>
      <c r="CU46" s="22" t="str">
        <f t="shared" si="161"/>
        <v>3</v>
      </c>
      <c r="CV46" s="22" t="str">
        <f t="shared" si="104"/>
        <v/>
      </c>
      <c r="CW46" s="22">
        <f t="shared" si="105"/>
        <v>0</v>
      </c>
      <c r="CX46" s="22">
        <f t="shared" si="106"/>
        <v>0</v>
      </c>
      <c r="CY46" s="22">
        <f t="shared" si="107"/>
        <v>0</v>
      </c>
      <c r="CZ46" s="22">
        <f t="shared" si="108"/>
        <v>0</v>
      </c>
      <c r="DA46" s="22" t="str">
        <f>IF(CT46=1,(#REF!+#REF!+#REF!+#REF!+#REF!+#REF!+#REF!+#REF!)*CO46,"")</f>
        <v/>
      </c>
      <c r="DB46" s="22" t="str">
        <f>IF(CZ46&gt;0,(#REF!+#REF!+#REF!+#REF!+#REF!+#REF!+#REF!+#REF!)*CO46,"")</f>
        <v/>
      </c>
      <c r="DC46" s="22">
        <f t="shared" si="109"/>
        <v>1</v>
      </c>
      <c r="DD46" s="22">
        <f t="shared" si="110"/>
        <v>-23</v>
      </c>
      <c r="DE46" s="22" t="str">
        <f t="shared" si="111"/>
        <v/>
      </c>
      <c r="DF46" s="22" t="str">
        <f>IF(DE46=1,(#REF!+#REF!+#REF!+#REF!+#REF!+#REF!+#REF!+#REF!)*CO46,"")</f>
        <v/>
      </c>
      <c r="DQ46" s="21">
        <f t="shared" si="112"/>
        <v>0</v>
      </c>
      <c r="DR46" s="21">
        <f t="shared" si="113"/>
        <v>0</v>
      </c>
      <c r="DS46" s="47">
        <f t="shared" si="114"/>
        <v>0</v>
      </c>
      <c r="DT46" s="21">
        <f t="shared" si="115"/>
        <v>0</v>
      </c>
      <c r="DU46" s="47">
        <f t="shared" si="116"/>
        <v>0</v>
      </c>
      <c r="DV46" s="21">
        <f t="shared" si="117"/>
        <v>0</v>
      </c>
      <c r="DW46" s="47">
        <f t="shared" si="118"/>
        <v>0</v>
      </c>
      <c r="DX46" s="21">
        <f t="shared" si="119"/>
        <v>0</v>
      </c>
      <c r="DY46" s="21">
        <f t="shared" si="120"/>
        <v>0</v>
      </c>
      <c r="DZ46" s="21">
        <f t="shared" si="121"/>
        <v>0</v>
      </c>
      <c r="EA46" s="21">
        <f t="shared" si="122"/>
        <v>0</v>
      </c>
      <c r="EB46" s="21">
        <f t="shared" si="123"/>
        <v>0</v>
      </c>
      <c r="EC46" s="47">
        <f t="shared" si="124"/>
        <v>0</v>
      </c>
      <c r="ED46" s="21">
        <f t="shared" si="125"/>
        <v>0</v>
      </c>
      <c r="EE46" s="47">
        <f t="shared" si="126"/>
        <v>0</v>
      </c>
      <c r="EF46" s="21">
        <f t="shared" si="127"/>
        <v>0</v>
      </c>
      <c r="EG46" s="47">
        <f t="shared" si="128"/>
        <v>0</v>
      </c>
      <c r="EH46" s="21">
        <f t="shared" si="128"/>
        <v>0</v>
      </c>
      <c r="EI46" s="21">
        <f t="shared" si="129"/>
        <v>0</v>
      </c>
      <c r="EJ46" s="21">
        <f t="shared" si="19"/>
        <v>0</v>
      </c>
      <c r="EK46" s="21" t="str">
        <f t="shared" si="20"/>
        <v/>
      </c>
      <c r="EL46" s="21">
        <f t="shared" si="162"/>
        <v>6.3886735523321256</v>
      </c>
      <c r="EM46" s="21">
        <f t="shared" si="130"/>
        <v>0</v>
      </c>
      <c r="EP46" s="48">
        <f t="shared" si="163"/>
        <v>6</v>
      </c>
      <c r="EQ46" s="47">
        <f t="shared" si="164"/>
        <v>1.2566370614359172</v>
      </c>
      <c r="ER46" s="47">
        <f t="shared" si="165"/>
        <v>1</v>
      </c>
      <c r="ES46" s="47">
        <f t="shared" si="131"/>
        <v>0</v>
      </c>
      <c r="ET46" s="47">
        <f t="shared" si="132"/>
        <v>0</v>
      </c>
      <c r="EU46" s="48">
        <f t="shared" si="133"/>
        <v>0</v>
      </c>
      <c r="EV46" s="48">
        <f t="shared" si="166"/>
        <v>0.4</v>
      </c>
      <c r="EW46" s="30">
        <f t="shared" si="21"/>
        <v>0</v>
      </c>
      <c r="EX46" s="47">
        <f t="shared" si="22"/>
        <v>0</v>
      </c>
      <c r="EY46" s="49">
        <f t="shared" si="23"/>
        <v>0</v>
      </c>
      <c r="EZ46" s="48">
        <f t="shared" si="24"/>
        <v>0</v>
      </c>
      <c r="FA46" s="49">
        <f t="shared" si="25"/>
        <v>0</v>
      </c>
      <c r="FB46" s="48">
        <f t="shared" si="26"/>
        <v>0</v>
      </c>
      <c r="FC46" s="49">
        <f t="shared" si="27"/>
        <v>0</v>
      </c>
      <c r="FD46" s="48">
        <f t="shared" si="28"/>
        <v>0</v>
      </c>
      <c r="FE46" s="49">
        <f t="shared" si="29"/>
        <v>0</v>
      </c>
      <c r="FF46" s="48">
        <f t="shared" si="30"/>
        <v>0</v>
      </c>
      <c r="FG46" s="49">
        <f t="shared" si="31"/>
        <v>0</v>
      </c>
      <c r="FH46" s="48">
        <f t="shared" si="32"/>
        <v>0</v>
      </c>
      <c r="FI46" s="49">
        <f t="shared" si="33"/>
        <v>0</v>
      </c>
      <c r="FJ46" s="48">
        <f t="shared" si="34"/>
        <v>0</v>
      </c>
      <c r="FK46" s="49">
        <f t="shared" si="35"/>
        <v>0</v>
      </c>
      <c r="FL46" s="48">
        <f t="shared" si="36"/>
        <v>0</v>
      </c>
      <c r="FM46" s="49">
        <f t="shared" si="37"/>
        <v>0</v>
      </c>
      <c r="FN46" s="48">
        <f t="shared" si="38"/>
        <v>0</v>
      </c>
      <c r="FO46" s="49">
        <f t="shared" si="39"/>
        <v>0</v>
      </c>
      <c r="FP46" s="48">
        <f t="shared" si="40"/>
        <v>0</v>
      </c>
      <c r="FQ46" s="49">
        <f t="shared" si="41"/>
        <v>0</v>
      </c>
      <c r="FR46" s="48">
        <f t="shared" si="42"/>
        <v>0</v>
      </c>
      <c r="FS46" s="49">
        <f t="shared" si="43"/>
        <v>0</v>
      </c>
      <c r="FT46" s="48">
        <f t="shared" si="44"/>
        <v>0</v>
      </c>
      <c r="FU46" s="21">
        <f t="shared" si="167"/>
        <v>3</v>
      </c>
      <c r="FV46" s="21">
        <f t="shared" si="45"/>
        <v>0</v>
      </c>
      <c r="FW46" s="21">
        <f t="shared" si="134"/>
        <v>0</v>
      </c>
      <c r="FX46" s="22">
        <f t="shared" si="46"/>
        <v>0</v>
      </c>
      <c r="FY46" s="22">
        <f t="shared" si="47"/>
        <v>0</v>
      </c>
      <c r="FZ46" s="21">
        <f t="shared" si="48"/>
        <v>0</v>
      </c>
      <c r="GA46" s="21">
        <f t="shared" si="49"/>
        <v>0</v>
      </c>
      <c r="GB46" s="21">
        <f t="shared" si="50"/>
        <v>0</v>
      </c>
      <c r="GC46" s="21">
        <f t="shared" si="51"/>
        <v>0</v>
      </c>
      <c r="GD46" s="21">
        <f t="shared" si="52"/>
        <v>0</v>
      </c>
      <c r="GE46" s="21">
        <f t="shared" si="53"/>
        <v>0</v>
      </c>
      <c r="GF46" s="21">
        <f t="shared" si="54"/>
        <v>0</v>
      </c>
      <c r="GG46" s="21">
        <f t="shared" si="55"/>
        <v>0</v>
      </c>
      <c r="GH46" s="21">
        <f t="shared" si="56"/>
        <v>0</v>
      </c>
      <c r="GI46" s="21">
        <f t="shared" si="57"/>
        <v>0</v>
      </c>
      <c r="GJ46" s="31">
        <f t="shared" si="58"/>
        <v>0</v>
      </c>
      <c r="GK46" s="21">
        <f t="shared" si="59"/>
        <v>0</v>
      </c>
      <c r="GL46" s="21">
        <f t="shared" si="60"/>
        <v>0</v>
      </c>
      <c r="GM46" s="21">
        <f t="shared" si="61"/>
        <v>0</v>
      </c>
      <c r="GN46" s="21">
        <f t="shared" si="135"/>
        <v>0</v>
      </c>
      <c r="GO46" s="21">
        <f t="shared" si="136"/>
        <v>0</v>
      </c>
      <c r="GP46" s="21">
        <f t="shared" si="137"/>
        <v>0</v>
      </c>
      <c r="GQ46" s="31">
        <f t="shared" si="62"/>
        <v>0</v>
      </c>
      <c r="GR46" s="48">
        <f t="shared" si="168"/>
        <v>8</v>
      </c>
      <c r="GS46" s="48">
        <f t="shared" si="63"/>
        <v>-24</v>
      </c>
      <c r="GT46" s="21">
        <f t="shared" si="64"/>
        <v>0</v>
      </c>
      <c r="GU46" s="31">
        <f t="shared" si="138"/>
        <v>0</v>
      </c>
      <c r="GV46" s="31">
        <f t="shared" si="139"/>
        <v>0</v>
      </c>
      <c r="GW46" s="40">
        <f t="shared" si="169"/>
        <v>0</v>
      </c>
      <c r="GX46" s="21">
        <f t="shared" si="140"/>
        <v>1</v>
      </c>
      <c r="GY46" s="21" t="str">
        <f t="shared" si="141"/>
        <v/>
      </c>
      <c r="GZ46" s="21" t="str">
        <f t="shared" si="65"/>
        <v/>
      </c>
      <c r="HA46" s="21" t="str">
        <f t="shared" si="66"/>
        <v/>
      </c>
      <c r="HB46" s="21">
        <f t="shared" si="67"/>
        <v>0</v>
      </c>
      <c r="HC46" s="21">
        <f t="shared" si="170"/>
        <v>123</v>
      </c>
      <c r="HD46" s="21">
        <f t="shared" si="142"/>
        <v>0</v>
      </c>
      <c r="HE46" s="21">
        <f t="shared" si="171"/>
        <v>0</v>
      </c>
      <c r="HF46" s="21">
        <f t="shared" si="172"/>
        <v>0</v>
      </c>
      <c r="HG46" s="49">
        <f t="shared" si="143"/>
        <v>-24</v>
      </c>
      <c r="HH46" s="49">
        <f t="shared" si="144"/>
        <v>80</v>
      </c>
      <c r="HI46" s="49"/>
      <c r="HJ46" s="21">
        <f t="shared" si="145"/>
        <v>0.5</v>
      </c>
      <c r="HK46" s="21">
        <f t="shared" si="174"/>
        <v>119.11726279229272</v>
      </c>
      <c r="HL46" s="21">
        <f t="shared" si="175"/>
        <v>31.699604776332542</v>
      </c>
      <c r="HM46" s="21">
        <f t="shared" si="176"/>
        <v>15.23458936452888</v>
      </c>
      <c r="HN46" s="21">
        <f t="shared" si="177"/>
        <v>9.1229651450815883</v>
      </c>
      <c r="HO46" s="21">
        <f t="shared" si="178"/>
        <v>6.1341021783603766</v>
      </c>
      <c r="HP46" s="21">
        <f t="shared" si="179"/>
        <v>4.4319044492516984</v>
      </c>
      <c r="HQ46" s="21">
        <f t="shared" si="180"/>
        <v>3.3634159873425307</v>
      </c>
      <c r="HR46" s="21">
        <f t="shared" si="181"/>
        <v>2.6456740803379453</v>
      </c>
      <c r="HS46" s="21">
        <f t="shared" si="182"/>
        <v>2.1387930908558044</v>
      </c>
      <c r="HT46" s="21">
        <f t="shared" si="183"/>
        <v>1.7667573245884549</v>
      </c>
      <c r="HU46" s="21">
        <f t="shared" si="184"/>
        <v>1.4851977795851876</v>
      </c>
      <c r="HV46" s="21">
        <f t="shared" si="185"/>
        <v>1.2667243961104921</v>
      </c>
      <c r="HW46" s="8">
        <f t="shared" si="186"/>
        <v>0</v>
      </c>
      <c r="HX46" s="8">
        <f t="shared" si="187"/>
        <v>0</v>
      </c>
      <c r="HY46" s="8">
        <f t="shared" si="188"/>
        <v>0</v>
      </c>
      <c r="HZ46" s="8">
        <f t="shared" si="189"/>
        <v>0</v>
      </c>
      <c r="IA46" s="8">
        <f t="shared" si="190"/>
        <v>0</v>
      </c>
      <c r="IB46" s="8">
        <f t="shared" si="191"/>
        <v>0</v>
      </c>
      <c r="IC46" s="8">
        <f t="shared" si="192"/>
        <v>0</v>
      </c>
      <c r="ID46" s="8">
        <f t="shared" si="193"/>
        <v>0</v>
      </c>
      <c r="IE46" s="8">
        <f t="shared" si="194"/>
        <v>0</v>
      </c>
      <c r="IF46" s="8">
        <f t="shared" si="195"/>
        <v>0</v>
      </c>
      <c r="IG46" s="8">
        <f t="shared" si="196"/>
        <v>0</v>
      </c>
      <c r="IH46" s="8">
        <f t="shared" si="197"/>
        <v>0</v>
      </c>
      <c r="II46" s="8">
        <f t="shared" si="81"/>
        <v>0</v>
      </c>
      <c r="IJ46" s="10">
        <f t="shared" si="146"/>
        <v>0</v>
      </c>
      <c r="IK46" s="10">
        <f t="shared" si="147"/>
        <v>0</v>
      </c>
      <c r="IL46" s="10">
        <f t="shared" si="148"/>
        <v>0</v>
      </c>
      <c r="IM46" s="10">
        <f t="shared" si="149"/>
        <v>0</v>
      </c>
      <c r="IN46" s="10">
        <f t="shared" si="150"/>
        <v>0</v>
      </c>
      <c r="IO46" s="10">
        <f t="shared" si="151"/>
        <v>0</v>
      </c>
      <c r="IP46" s="10">
        <f t="shared" si="152"/>
        <v>0</v>
      </c>
      <c r="IQ46" s="10">
        <f t="shared" si="153"/>
        <v>0</v>
      </c>
      <c r="IR46" s="10">
        <f t="shared" si="154"/>
        <v>0</v>
      </c>
      <c r="IS46" s="10">
        <f t="shared" si="155"/>
        <v>0</v>
      </c>
      <c r="IT46" s="10">
        <f t="shared" si="156"/>
        <v>0</v>
      </c>
      <c r="IU46" s="10">
        <f t="shared" si="157"/>
        <v>0</v>
      </c>
      <c r="IV46" s="11">
        <f t="shared" si="83"/>
        <v>0</v>
      </c>
    </row>
    <row r="47" spans="1:256" ht="17.100000000000001" customHeight="1" x14ac:dyDescent="0.25">
      <c r="A47" s="2"/>
      <c r="B47" s="206">
        <v>33</v>
      </c>
      <c r="C47" s="16"/>
      <c r="D47" s="232"/>
      <c r="E47" s="232"/>
      <c r="F47" s="232"/>
      <c r="G47" s="232"/>
      <c r="H47" s="232"/>
      <c r="I47" s="232"/>
      <c r="J47" s="232"/>
      <c r="K47" s="232"/>
      <c r="L47" s="150"/>
      <c r="M47" s="160"/>
      <c r="N47" s="161"/>
      <c r="O47" s="158"/>
      <c r="P47" s="158"/>
      <c r="Q47" s="158"/>
      <c r="R47" s="158"/>
      <c r="S47" s="160"/>
      <c r="T47" s="150"/>
      <c r="U47" s="302"/>
      <c r="V47" s="303"/>
      <c r="W47" s="213" t="str">
        <f t="shared" ref="W47:W63" si="198">GZ47</f>
        <v/>
      </c>
      <c r="X47" s="238"/>
      <c r="Y47" s="240">
        <v>0.5</v>
      </c>
      <c r="Z47" s="121" t="str">
        <f t="shared" si="85"/>
        <v/>
      </c>
      <c r="AA47" s="122" t="str">
        <f t="shared" si="86"/>
        <v/>
      </c>
      <c r="AB47" s="94"/>
      <c r="AC47" s="94"/>
      <c r="AD47" s="94"/>
      <c r="AE47" s="94"/>
      <c r="AF47" s="94"/>
      <c r="AG47" s="94"/>
      <c r="AH47" s="94"/>
      <c r="AI47" s="94"/>
      <c r="AJ47" s="94"/>
      <c r="AK47" s="94"/>
      <c r="AL47" s="94"/>
      <c r="AM47" s="94"/>
      <c r="AN47" s="94"/>
      <c r="AO47" s="94"/>
      <c r="AP47" s="94"/>
      <c r="AQ47" s="94"/>
      <c r="AR47" s="94"/>
      <c r="AS47" s="94"/>
      <c r="AT47" s="98"/>
      <c r="AU47" s="43"/>
      <c r="AV47" s="43"/>
      <c r="AW47" s="44">
        <f t="shared" si="87"/>
        <v>0</v>
      </c>
      <c r="AX47" s="43">
        <f t="shared" si="88"/>
        <v>0</v>
      </c>
      <c r="AY47" s="44">
        <f t="shared" si="89"/>
        <v>0</v>
      </c>
      <c r="AZ47" s="44">
        <f t="shared" si="90"/>
        <v>0</v>
      </c>
      <c r="BA47" s="44">
        <f t="shared" si="91"/>
        <v>0</v>
      </c>
      <c r="BB47" s="43"/>
      <c r="BC47" s="43"/>
      <c r="BD47" s="43"/>
      <c r="BE47" s="25" t="b">
        <v>0</v>
      </c>
      <c r="BF47" s="25" t="b">
        <v>0</v>
      </c>
      <c r="BG47" s="25" t="b">
        <v>0</v>
      </c>
      <c r="BH47" s="25" t="b">
        <v>0</v>
      </c>
      <c r="BI47" s="25" t="b">
        <v>0</v>
      </c>
      <c r="BJ47" s="25" t="b">
        <v>0</v>
      </c>
      <c r="BK47" s="25" t="b">
        <v>0</v>
      </c>
      <c r="BL47" s="25" t="b">
        <v>0</v>
      </c>
      <c r="BN47" s="22">
        <f t="shared" ref="BN47:BN64" si="199">IF(BE47=TRUE,1,0)</f>
        <v>0</v>
      </c>
      <c r="BO47" s="22">
        <f t="shared" si="17"/>
        <v>0</v>
      </c>
      <c r="BP47" s="22">
        <f t="shared" si="17"/>
        <v>0</v>
      </c>
      <c r="BQ47" s="22">
        <f t="shared" si="17"/>
        <v>0</v>
      </c>
      <c r="BR47" s="22">
        <f t="shared" si="17"/>
        <v>0</v>
      </c>
      <c r="BS47" s="22">
        <f t="shared" si="17"/>
        <v>0</v>
      </c>
      <c r="BT47" s="22">
        <f t="shared" si="17"/>
        <v>0</v>
      </c>
      <c r="BU47" s="22">
        <f t="shared" si="17"/>
        <v>0</v>
      </c>
      <c r="BW47" s="22">
        <f t="shared" si="92"/>
        <v>0</v>
      </c>
      <c r="BX47" s="22">
        <f t="shared" si="93"/>
        <v>0</v>
      </c>
      <c r="BZ47" s="22">
        <f t="shared" si="94"/>
        <v>0</v>
      </c>
      <c r="CA47" s="22" t="b">
        <f t="shared" si="95"/>
        <v>1</v>
      </c>
      <c r="CB47" s="22">
        <f t="shared" si="96"/>
        <v>1</v>
      </c>
      <c r="CC47" s="32">
        <f t="shared" si="97"/>
        <v>0</v>
      </c>
      <c r="CD47" s="22">
        <f t="shared" si="158"/>
        <v>0</v>
      </c>
      <c r="CE47" s="22">
        <f t="shared" si="159"/>
        <v>0</v>
      </c>
      <c r="CF47" s="22">
        <f t="shared" si="158"/>
        <v>0</v>
      </c>
      <c r="CG47" s="22">
        <f t="shared" si="173"/>
        <v>0</v>
      </c>
      <c r="CH47" s="22" t="str">
        <f t="shared" si="18"/>
        <v/>
      </c>
      <c r="CI47" s="22" t="str">
        <f t="shared" si="160"/>
        <v/>
      </c>
      <c r="CJ47" s="22" t="str">
        <f t="shared" si="98"/>
        <v/>
      </c>
      <c r="CK47" s="22" t="str">
        <f t="shared" si="99"/>
        <v/>
      </c>
      <c r="CL47" s="22" t="str">
        <f t="shared" si="100"/>
        <v/>
      </c>
      <c r="CN47" s="22">
        <f>IF(CM65=2,C47,0)</f>
        <v>0</v>
      </c>
      <c r="CO47" s="22">
        <f t="shared" si="101"/>
        <v>0</v>
      </c>
      <c r="CP47" s="22">
        <f t="shared" si="102"/>
        <v>0</v>
      </c>
      <c r="CS47" s="22">
        <f>O5-B47</f>
        <v>-25</v>
      </c>
      <c r="CT47" s="22">
        <f t="shared" si="103"/>
        <v>0</v>
      </c>
      <c r="CU47" s="22" t="str">
        <f t="shared" si="161"/>
        <v>3</v>
      </c>
      <c r="CV47" s="22" t="str">
        <f t="shared" si="104"/>
        <v/>
      </c>
      <c r="CW47" s="22">
        <f t="shared" si="105"/>
        <v>0</v>
      </c>
      <c r="CX47" s="22">
        <f t="shared" si="106"/>
        <v>0</v>
      </c>
      <c r="CY47" s="22">
        <f t="shared" si="107"/>
        <v>0</v>
      </c>
      <c r="CZ47" s="22">
        <f t="shared" si="108"/>
        <v>0</v>
      </c>
      <c r="DA47" s="22" t="str">
        <f>IF(CT47=1,(#REF!+#REF!+#REF!+#REF!+#REF!+#REF!+#REF!+#REF!)*CO47,"")</f>
        <v/>
      </c>
      <c r="DB47" s="22" t="str">
        <f>IF(CZ47&gt;0,(#REF!+#REF!+#REF!+#REF!+#REF!+#REF!+#REF!+#REF!)*CO47,"")</f>
        <v/>
      </c>
      <c r="DC47" s="22">
        <f t="shared" si="109"/>
        <v>1</v>
      </c>
      <c r="DD47" s="22">
        <f t="shared" si="110"/>
        <v>-24</v>
      </c>
      <c r="DE47" s="22" t="str">
        <f t="shared" si="111"/>
        <v/>
      </c>
      <c r="DF47" s="22" t="str">
        <f>IF(DE47=1,(#REF!+#REF!+#REF!+#REF!+#REF!+#REF!+#REF!+#REF!)*CO47,"")</f>
        <v/>
      </c>
      <c r="DQ47" s="21">
        <f t="shared" si="112"/>
        <v>0</v>
      </c>
      <c r="DR47" s="21">
        <f t="shared" si="113"/>
        <v>0</v>
      </c>
      <c r="DS47" s="47">
        <f t="shared" si="114"/>
        <v>0</v>
      </c>
      <c r="DT47" s="21">
        <f t="shared" si="115"/>
        <v>0</v>
      </c>
      <c r="DU47" s="47">
        <f t="shared" si="116"/>
        <v>0</v>
      </c>
      <c r="DV47" s="21">
        <f t="shared" si="117"/>
        <v>0</v>
      </c>
      <c r="DW47" s="47">
        <f t="shared" si="118"/>
        <v>0</v>
      </c>
      <c r="DX47" s="21">
        <f t="shared" si="119"/>
        <v>0</v>
      </c>
      <c r="DY47" s="21">
        <f t="shared" si="120"/>
        <v>0</v>
      </c>
      <c r="DZ47" s="21">
        <f t="shared" si="121"/>
        <v>0</v>
      </c>
      <c r="EA47" s="21">
        <f t="shared" si="122"/>
        <v>0</v>
      </c>
      <c r="EB47" s="21">
        <f t="shared" si="123"/>
        <v>0</v>
      </c>
      <c r="EC47" s="47">
        <f t="shared" si="124"/>
        <v>0</v>
      </c>
      <c r="ED47" s="21">
        <f t="shared" si="125"/>
        <v>0</v>
      </c>
      <c r="EE47" s="47">
        <f t="shared" si="126"/>
        <v>0</v>
      </c>
      <c r="EF47" s="21">
        <f t="shared" si="127"/>
        <v>0</v>
      </c>
      <c r="EG47" s="47">
        <f t="shared" si="128"/>
        <v>0</v>
      </c>
      <c r="EH47" s="21">
        <f t="shared" si="128"/>
        <v>0</v>
      </c>
      <c r="EI47" s="21">
        <f t="shared" si="129"/>
        <v>0</v>
      </c>
      <c r="EJ47" s="21">
        <f t="shared" ref="EJ47:EJ64" si="200">IF(CT47=1,CO47*EI47,0)</f>
        <v>0</v>
      </c>
      <c r="EK47" s="21" t="str">
        <f t="shared" ref="EK47:EK64" si="201">IF(CS47=0,CO47*EH47,"")</f>
        <v/>
      </c>
      <c r="EL47" s="21">
        <f t="shared" si="162"/>
        <v>6.3886735523321256</v>
      </c>
      <c r="EM47" s="21">
        <f t="shared" si="130"/>
        <v>0</v>
      </c>
      <c r="EP47" s="48">
        <f t="shared" si="163"/>
        <v>6</v>
      </c>
      <c r="EQ47" s="47">
        <f t="shared" si="164"/>
        <v>1.2566370614359172</v>
      </c>
      <c r="ER47" s="47">
        <f t="shared" si="165"/>
        <v>1</v>
      </c>
      <c r="ES47" s="47">
        <f t="shared" si="131"/>
        <v>0</v>
      </c>
      <c r="ET47" s="47">
        <f t="shared" si="132"/>
        <v>0</v>
      </c>
      <c r="EU47" s="48">
        <f t="shared" si="133"/>
        <v>0</v>
      </c>
      <c r="EV47" s="48">
        <f t="shared" si="166"/>
        <v>0.4</v>
      </c>
      <c r="EW47" s="30">
        <f t="shared" ref="EW47:EW64" si="202">IF(ES47&gt;0,(POWER(EV47+EU47+0.5,2))*PI(),0)</f>
        <v>0</v>
      </c>
      <c r="EX47" s="47">
        <f t="shared" ref="EX47:EX64" si="203">IF(ES47&gt;0,(ES47*4)/EW47,0)</f>
        <v>0</v>
      </c>
      <c r="EY47" s="49">
        <f t="shared" ref="EY47:EY64" si="204">IF(ES47&gt;0,(POWER(EV47+EU47+1.5,2))*PI(),0)</f>
        <v>0</v>
      </c>
      <c r="EZ47" s="48">
        <f t="shared" ref="EZ47:EZ64" si="205">IF(ES47&gt;0,(ES47*4)/EY47,0)</f>
        <v>0</v>
      </c>
      <c r="FA47" s="49">
        <f t="shared" ref="FA47:FA64" si="206">IF(ES47&gt;0,(POWER(EV47+EU47+2.5,2))*PI(),0)</f>
        <v>0</v>
      </c>
      <c r="FB47" s="48">
        <f t="shared" ref="FB47:FB64" si="207">IF(ES47&gt;0,(ES47*4)/FA47,0)</f>
        <v>0</v>
      </c>
      <c r="FC47" s="49">
        <f t="shared" ref="FC47:FC64" si="208">IF(ES47&gt;0,(POWER(EV47+EU47+3.5,2))*PI(),0)</f>
        <v>0</v>
      </c>
      <c r="FD47" s="48">
        <f t="shared" ref="FD47:FD64" si="209">IF(ES47&gt;0,(ES47*4)/FC47,0)</f>
        <v>0</v>
      </c>
      <c r="FE47" s="49">
        <f t="shared" ref="FE47:FE64" si="210">IF(ES47&gt;0,(POWER(EV47+EU47+4.5,2))*PI(),0)</f>
        <v>0</v>
      </c>
      <c r="FF47" s="48">
        <f t="shared" ref="FF47:FF64" si="211">IF(ES47&gt;0,(ES47*4)/FE47,0)</f>
        <v>0</v>
      </c>
      <c r="FG47" s="49">
        <f t="shared" ref="FG47:FG64" si="212">IF(ES47&gt;0,(POWER(EV47+EU47+5.5,2))*PI(),0)</f>
        <v>0</v>
      </c>
      <c r="FH47" s="48">
        <f t="shared" ref="FH47:FH64" si="213">IF(ES47&gt;0,(ES47*4)/FG47,0)</f>
        <v>0</v>
      </c>
      <c r="FI47" s="49">
        <f t="shared" ref="FI47:FI64" si="214">IF(ES47&gt;0,(POWER(EV47+EU47+6.5,2))*PI(),0)</f>
        <v>0</v>
      </c>
      <c r="FJ47" s="48">
        <f t="shared" ref="FJ47:FJ64" si="215">IF(ES47&gt;0,(ES47*4)/FI47,0)</f>
        <v>0</v>
      </c>
      <c r="FK47" s="49">
        <f t="shared" ref="FK47:FK64" si="216">IF(ES47&gt;0,(POWER(EV47+EU47+7.5,2))*PI(),0)</f>
        <v>0</v>
      </c>
      <c r="FL47" s="48">
        <f t="shared" ref="FL47:FL64" si="217">IF(ES47&gt;0,(ES47*4)/FK47,0)</f>
        <v>0</v>
      </c>
      <c r="FM47" s="49">
        <f t="shared" ref="FM47:FM64" si="218">IF(ES47&gt;0,(POWER(EV47+EU47+8.5,2))*PI(),0)</f>
        <v>0</v>
      </c>
      <c r="FN47" s="48">
        <f t="shared" ref="FN47:FN64" si="219">IF(ES47&gt;0,(ES47*4)/FM47,0)</f>
        <v>0</v>
      </c>
      <c r="FO47" s="49">
        <f t="shared" ref="FO47:FO64" si="220">IF(ES47&gt;0,(POWER(EV47+EU47+9.5,2))*PI(),0)</f>
        <v>0</v>
      </c>
      <c r="FP47" s="48">
        <f t="shared" ref="FP47:FP64" si="221">IF(ES47&gt;0,(ES47*4)/FO47,0)</f>
        <v>0</v>
      </c>
      <c r="FQ47" s="49">
        <f t="shared" ref="FQ47:FQ64" si="222">IF(ES47&gt;0,(POWER(EV47+EU47+10.5,2))*PI(),0)</f>
        <v>0</v>
      </c>
      <c r="FR47" s="48">
        <f t="shared" ref="FR47:FR64" si="223">IF(ES47&gt;0,(ES47*4)/FQ47,0)</f>
        <v>0</v>
      </c>
      <c r="FS47" s="49">
        <f t="shared" ref="FS47:FS64" si="224">IF(ES47&gt;0,(POWER(EV47+EU47+11.5,2))*PI(),0)</f>
        <v>0</v>
      </c>
      <c r="FT47" s="48">
        <f t="shared" ref="FT47:FT64" si="225">IF(ES47&gt;0,(ES47*4)/FS47,0)</f>
        <v>0</v>
      </c>
      <c r="FU47" s="21">
        <f t="shared" si="167"/>
        <v>3</v>
      </c>
      <c r="FV47" s="21">
        <f t="shared" ref="FV47:FV64" si="226">IF(CT47=0,FU47*EH47*CO47,0)</f>
        <v>0</v>
      </c>
      <c r="FW47" s="21">
        <f t="shared" si="134"/>
        <v>0</v>
      </c>
      <c r="FX47" s="22">
        <f t="shared" ref="FX47:FX64" si="227">BN47+BO47+BP47+BQ47</f>
        <v>0</v>
      </c>
      <c r="FY47" s="22">
        <f t="shared" ref="FY47:FY64" si="228">BR47+BS47+BT47+BU47</f>
        <v>0</v>
      </c>
      <c r="FZ47" s="21">
        <f t="shared" ref="FZ47:FZ64" si="229">IF(FX47*CO47&gt;0,13,0)</f>
        <v>0</v>
      </c>
      <c r="GA47" s="21">
        <f t="shared" ref="GA47:GA64" si="230">IF(FX47*CO47&gt;2,15,0)</f>
        <v>0</v>
      </c>
      <c r="GB47" s="21">
        <f t="shared" ref="GB47:GB64" si="231">IF(FX47*CO47&gt;5,17,0)</f>
        <v>0</v>
      </c>
      <c r="GC47" s="21">
        <f t="shared" ref="GC47:GC64" si="232">IF(FX47*CO47&gt;10,19,0)</f>
        <v>0</v>
      </c>
      <c r="GD47" s="21">
        <f t="shared" ref="GD47:GD64" si="233">IF(FX47*CO47&gt;10,20,0)</f>
        <v>0</v>
      </c>
      <c r="GE47" s="21">
        <f t="shared" ref="GE47:GE64" si="234">IF(GD47&gt;0,GD47,0)</f>
        <v>0</v>
      </c>
      <c r="GF47" s="21">
        <f t="shared" ref="GF47:GF64" si="235">IF(GD47=0,GC47,0)</f>
        <v>0</v>
      </c>
      <c r="GG47" s="21">
        <f t="shared" ref="GG47:GG64" si="236">IF(GD47+GC47=0,GB47,0)</f>
        <v>0</v>
      </c>
      <c r="GH47" s="21">
        <f t="shared" ref="GH47:GH64" si="237">IF(GD47+GC47+GB47=0,GA47,0)</f>
        <v>0</v>
      </c>
      <c r="GI47" s="21">
        <f t="shared" ref="GI47:GI64" si="238">IF(GD47+GC47+GB47+GA47=0,FZ47,0)</f>
        <v>0</v>
      </c>
      <c r="GJ47" s="31">
        <f t="shared" ref="GJ47:GJ64" si="239">SUM(GE47:GI47)</f>
        <v>0</v>
      </c>
      <c r="GK47" s="21">
        <f t="shared" ref="GK47:GK64" si="240">IF(FY47*CO47&gt;0,16,0)</f>
        <v>0</v>
      </c>
      <c r="GL47" s="21">
        <f t="shared" ref="GL47:GL64" si="241">IF(FY47*CO47&gt;8,17,0)</f>
        <v>0</v>
      </c>
      <c r="GM47" s="21">
        <f t="shared" ref="GM47:GM64" si="242">IF(FY47*CO47&gt;18,18,0)</f>
        <v>0</v>
      </c>
      <c r="GN47" s="21">
        <f t="shared" si="135"/>
        <v>0</v>
      </c>
      <c r="GO47" s="21">
        <f t="shared" si="136"/>
        <v>0</v>
      </c>
      <c r="GP47" s="21">
        <f t="shared" si="137"/>
        <v>0</v>
      </c>
      <c r="GQ47" s="31">
        <f t="shared" ref="GQ47:GQ64" si="243">SUM(GN47:GP47)</f>
        <v>0</v>
      </c>
      <c r="GR47" s="48">
        <f t="shared" si="168"/>
        <v>8</v>
      </c>
      <c r="GS47" s="48">
        <f t="shared" ref="GS47:GS64" si="244">GR47-B47</f>
        <v>-25</v>
      </c>
      <c r="GT47" s="21">
        <f t="shared" ref="GT47:GT64" si="245">IF(GS47*GQ47&gt;=0,0,1)</f>
        <v>0</v>
      </c>
      <c r="GU47" s="31">
        <f t="shared" ref="GU47:GU64" si="246">IF(GT47=1,GQ47+3,GQ47)</f>
        <v>0</v>
      </c>
      <c r="GV47" s="31">
        <f t="shared" ref="GV47:GV64" si="247">GU47+GJ47</f>
        <v>0</v>
      </c>
      <c r="GW47" s="40">
        <f t="shared" si="169"/>
        <v>0</v>
      </c>
      <c r="GX47" s="21">
        <f t="shared" si="140"/>
        <v>1</v>
      </c>
      <c r="GY47" s="21" t="str">
        <f t="shared" si="141"/>
        <v/>
      </c>
      <c r="GZ47" s="21" t="str">
        <f t="shared" ref="GZ47:GZ63" si="248">IF(X47&gt;0,X47,GY47)</f>
        <v/>
      </c>
      <c r="HA47" s="21" t="str">
        <f t="shared" ref="HA47:HA64" si="249">IF(CT47=1,GZ47,"")</f>
        <v/>
      </c>
      <c r="HB47" s="21">
        <f t="shared" ref="HB47:HB64" si="250">IF(CT47+CP47=1,GZ47/2,0)</f>
        <v>0</v>
      </c>
      <c r="HC47" s="21">
        <f t="shared" si="170"/>
        <v>123</v>
      </c>
      <c r="HD47" s="21">
        <f t="shared" si="142"/>
        <v>0</v>
      </c>
      <c r="HE47" s="21">
        <f t="shared" si="171"/>
        <v>0</v>
      </c>
      <c r="HF47" s="21">
        <f t="shared" si="172"/>
        <v>0</v>
      </c>
      <c r="HG47" s="49">
        <f t="shared" si="143"/>
        <v>-25</v>
      </c>
      <c r="HH47" s="49">
        <f t="shared" si="144"/>
        <v>80</v>
      </c>
      <c r="HI47" s="49"/>
      <c r="HJ47" s="21">
        <f t="shared" si="145"/>
        <v>0.5</v>
      </c>
      <c r="HK47" s="21">
        <f t="shared" si="174"/>
        <v>119.11726279229272</v>
      </c>
      <c r="HL47" s="21">
        <f t="shared" si="175"/>
        <v>31.699604776332542</v>
      </c>
      <c r="HM47" s="21">
        <f t="shared" si="176"/>
        <v>15.23458936452888</v>
      </c>
      <c r="HN47" s="21">
        <f t="shared" si="177"/>
        <v>9.1229651450815883</v>
      </c>
      <c r="HO47" s="21">
        <f t="shared" si="178"/>
        <v>6.1341021783603766</v>
      </c>
      <c r="HP47" s="21">
        <f t="shared" si="179"/>
        <v>4.4319044492516984</v>
      </c>
      <c r="HQ47" s="21">
        <f t="shared" si="180"/>
        <v>3.3634159873425307</v>
      </c>
      <c r="HR47" s="21">
        <f t="shared" si="181"/>
        <v>2.6456740803379453</v>
      </c>
      <c r="HS47" s="21">
        <f t="shared" si="182"/>
        <v>2.1387930908558044</v>
      </c>
      <c r="HT47" s="21">
        <f t="shared" si="183"/>
        <v>1.7667573245884549</v>
      </c>
      <c r="HU47" s="21">
        <f t="shared" si="184"/>
        <v>1.4851977795851876</v>
      </c>
      <c r="HV47" s="21">
        <f t="shared" si="185"/>
        <v>1.2667243961104921</v>
      </c>
      <c r="HW47" s="8">
        <f t="shared" si="186"/>
        <v>0</v>
      </c>
      <c r="HX47" s="8">
        <f t="shared" si="187"/>
        <v>0</v>
      </c>
      <c r="HY47" s="8">
        <f t="shared" si="188"/>
        <v>0</v>
      </c>
      <c r="HZ47" s="8">
        <f t="shared" si="189"/>
        <v>0</v>
      </c>
      <c r="IA47" s="8">
        <f t="shared" si="190"/>
        <v>0</v>
      </c>
      <c r="IB47" s="8">
        <f t="shared" si="191"/>
        <v>0</v>
      </c>
      <c r="IC47" s="8">
        <f t="shared" si="192"/>
        <v>0</v>
      </c>
      <c r="ID47" s="8">
        <f t="shared" si="193"/>
        <v>0</v>
      </c>
      <c r="IE47" s="8">
        <f t="shared" si="194"/>
        <v>0</v>
      </c>
      <c r="IF47" s="8">
        <f t="shared" si="195"/>
        <v>0</v>
      </c>
      <c r="IG47" s="8">
        <f t="shared" si="196"/>
        <v>0</v>
      </c>
      <c r="IH47" s="8">
        <f t="shared" si="197"/>
        <v>0</v>
      </c>
      <c r="II47" s="8">
        <f t="shared" ref="II47:II64" si="251">SUM(HW47:IH47)/100</f>
        <v>0</v>
      </c>
      <c r="IJ47" s="10">
        <f t="shared" si="146"/>
        <v>0</v>
      </c>
      <c r="IK47" s="10">
        <f t="shared" si="147"/>
        <v>0</v>
      </c>
      <c r="IL47" s="10">
        <f t="shared" si="148"/>
        <v>0</v>
      </c>
      <c r="IM47" s="10">
        <f t="shared" si="149"/>
        <v>0</v>
      </c>
      <c r="IN47" s="10">
        <f t="shared" si="150"/>
        <v>0</v>
      </c>
      <c r="IO47" s="10">
        <f t="shared" si="151"/>
        <v>0</v>
      </c>
      <c r="IP47" s="10">
        <f t="shared" si="152"/>
        <v>0</v>
      </c>
      <c r="IQ47" s="10">
        <f t="shared" si="153"/>
        <v>0</v>
      </c>
      <c r="IR47" s="10">
        <f t="shared" si="154"/>
        <v>0</v>
      </c>
      <c r="IS47" s="10">
        <f t="shared" si="155"/>
        <v>0</v>
      </c>
      <c r="IT47" s="10">
        <f t="shared" si="156"/>
        <v>0</v>
      </c>
      <c r="IU47" s="10">
        <f t="shared" si="157"/>
        <v>0</v>
      </c>
      <c r="IV47" s="11">
        <f t="shared" ref="IV47:IV64" si="252">SUM(IJ47:IU47)</f>
        <v>0</v>
      </c>
    </row>
    <row r="48" spans="1:256" ht="17.100000000000001" customHeight="1" x14ac:dyDescent="0.25">
      <c r="A48" s="2"/>
      <c r="B48" s="206">
        <v>34</v>
      </c>
      <c r="C48" s="16"/>
      <c r="D48" s="232"/>
      <c r="E48" s="232"/>
      <c r="F48" s="232"/>
      <c r="G48" s="232"/>
      <c r="H48" s="232"/>
      <c r="I48" s="232"/>
      <c r="J48" s="232"/>
      <c r="K48" s="232"/>
      <c r="L48" s="150"/>
      <c r="M48" s="160"/>
      <c r="N48" s="150"/>
      <c r="O48" s="160"/>
      <c r="P48" s="150"/>
      <c r="Q48" s="160"/>
      <c r="R48" s="150"/>
      <c r="S48" s="160"/>
      <c r="T48" s="150"/>
      <c r="U48" s="302"/>
      <c r="V48" s="303"/>
      <c r="W48" s="213" t="str">
        <f t="shared" si="198"/>
        <v/>
      </c>
      <c r="X48" s="238"/>
      <c r="Y48" s="240">
        <v>0.5</v>
      </c>
      <c r="Z48" s="121" t="str">
        <f t="shared" si="85"/>
        <v/>
      </c>
      <c r="AA48" s="122" t="str">
        <f t="shared" si="86"/>
        <v/>
      </c>
      <c r="AB48" s="94"/>
      <c r="AC48" s="94"/>
      <c r="AD48" s="94"/>
      <c r="AE48" s="94"/>
      <c r="AF48" s="94"/>
      <c r="AG48" s="94"/>
      <c r="AH48" s="94"/>
      <c r="AI48" s="94"/>
      <c r="AJ48" s="94"/>
      <c r="AK48" s="94"/>
      <c r="AL48" s="94"/>
      <c r="AM48" s="94"/>
      <c r="AN48" s="94"/>
      <c r="AO48" s="94"/>
      <c r="AP48" s="94"/>
      <c r="AQ48" s="94"/>
      <c r="AR48" s="94"/>
      <c r="AS48" s="94"/>
      <c r="AT48" s="98"/>
      <c r="AU48" s="43"/>
      <c r="AV48" s="43"/>
      <c r="AW48" s="44">
        <f t="shared" si="87"/>
        <v>0</v>
      </c>
      <c r="AX48" s="43">
        <f t="shared" si="88"/>
        <v>0</v>
      </c>
      <c r="AY48" s="44">
        <f t="shared" si="89"/>
        <v>0</v>
      </c>
      <c r="AZ48" s="44">
        <f t="shared" si="90"/>
        <v>0</v>
      </c>
      <c r="BA48" s="44">
        <f t="shared" si="91"/>
        <v>0</v>
      </c>
      <c r="BB48" s="43"/>
      <c r="BC48" s="43"/>
      <c r="BD48" s="43"/>
      <c r="BE48" s="25" t="b">
        <v>0</v>
      </c>
      <c r="BF48" s="25" t="b">
        <v>0</v>
      </c>
      <c r="BG48" s="25" t="b">
        <v>0</v>
      </c>
      <c r="BH48" s="25" t="b">
        <v>0</v>
      </c>
      <c r="BI48" s="25" t="b">
        <v>0</v>
      </c>
      <c r="BJ48" s="25" t="b">
        <v>0</v>
      </c>
      <c r="BK48" s="25" t="b">
        <v>0</v>
      </c>
      <c r="BL48" s="25" t="b">
        <v>0</v>
      </c>
      <c r="BN48" s="22">
        <f t="shared" si="199"/>
        <v>0</v>
      </c>
      <c r="BO48" s="22">
        <f t="shared" si="17"/>
        <v>0</v>
      </c>
      <c r="BP48" s="22">
        <f t="shared" si="17"/>
        <v>0</v>
      </c>
      <c r="BQ48" s="22">
        <f t="shared" si="17"/>
        <v>0</v>
      </c>
      <c r="BR48" s="22">
        <f t="shared" si="17"/>
        <v>0</v>
      </c>
      <c r="BS48" s="22">
        <f t="shared" si="17"/>
        <v>0</v>
      </c>
      <c r="BT48" s="22">
        <f t="shared" si="17"/>
        <v>0</v>
      </c>
      <c r="BU48" s="22">
        <f t="shared" si="17"/>
        <v>0</v>
      </c>
      <c r="BW48" s="22">
        <f t="shared" si="92"/>
        <v>0</v>
      </c>
      <c r="BX48" s="22">
        <f t="shared" si="93"/>
        <v>0</v>
      </c>
      <c r="BZ48" s="22">
        <f t="shared" si="94"/>
        <v>0</v>
      </c>
      <c r="CA48" s="22" t="b">
        <f t="shared" si="95"/>
        <v>1</v>
      </c>
      <c r="CB48" s="22">
        <f t="shared" si="96"/>
        <v>1</v>
      </c>
      <c r="CC48" s="32">
        <f t="shared" si="97"/>
        <v>0</v>
      </c>
      <c r="CD48" s="22">
        <f t="shared" si="158"/>
        <v>0</v>
      </c>
      <c r="CE48" s="22">
        <f t="shared" si="159"/>
        <v>0</v>
      </c>
      <c r="CF48" s="22">
        <f t="shared" si="158"/>
        <v>0</v>
      </c>
      <c r="CG48" s="22">
        <f t="shared" si="173"/>
        <v>0</v>
      </c>
      <c r="CH48" s="22" t="str">
        <f t="shared" si="18"/>
        <v/>
      </c>
      <c r="CI48" s="22" t="str">
        <f t="shared" si="160"/>
        <v/>
      </c>
      <c r="CJ48" s="22" t="str">
        <f t="shared" si="98"/>
        <v/>
      </c>
      <c r="CK48" s="22" t="str">
        <f t="shared" si="99"/>
        <v/>
      </c>
      <c r="CL48" s="22" t="str">
        <f t="shared" si="100"/>
        <v/>
      </c>
      <c r="CN48" s="22">
        <f>IF(CM65=2,C48,0)</f>
        <v>0</v>
      </c>
      <c r="CO48" s="22">
        <f t="shared" si="101"/>
        <v>0</v>
      </c>
      <c r="CP48" s="22">
        <f t="shared" si="102"/>
        <v>0</v>
      </c>
      <c r="CS48" s="22">
        <f>O5-B48</f>
        <v>-26</v>
      </c>
      <c r="CT48" s="22">
        <f t="shared" si="103"/>
        <v>0</v>
      </c>
      <c r="CU48" s="22" t="str">
        <f t="shared" si="161"/>
        <v>3</v>
      </c>
      <c r="CV48" s="22" t="str">
        <f t="shared" si="104"/>
        <v/>
      </c>
      <c r="CW48" s="22">
        <f t="shared" si="105"/>
        <v>0</v>
      </c>
      <c r="CX48" s="22">
        <f t="shared" si="106"/>
        <v>0</v>
      </c>
      <c r="CY48" s="22">
        <f t="shared" si="107"/>
        <v>0</v>
      </c>
      <c r="CZ48" s="22">
        <f t="shared" si="108"/>
        <v>0</v>
      </c>
      <c r="DA48" s="22" t="str">
        <f>IF(CT48=1,(#REF!+#REF!+#REF!+#REF!+#REF!+#REF!+#REF!+#REF!)*CO48,"")</f>
        <v/>
      </c>
      <c r="DB48" s="22" t="str">
        <f>IF(CZ48&gt;0,(#REF!+#REF!+#REF!+#REF!+#REF!+#REF!+#REF!+#REF!)*CO48,"")</f>
        <v/>
      </c>
      <c r="DC48" s="22">
        <f t="shared" si="109"/>
        <v>1</v>
      </c>
      <c r="DD48" s="22">
        <f t="shared" si="110"/>
        <v>-25</v>
      </c>
      <c r="DE48" s="22" t="str">
        <f t="shared" si="111"/>
        <v/>
      </c>
      <c r="DF48" s="22" t="str">
        <f>IF(DE48=1,(#REF!+#REF!+#REF!+#REF!+#REF!+#REF!+#REF!+#REF!)*CO48,"")</f>
        <v/>
      </c>
      <c r="DQ48" s="21">
        <f t="shared" si="112"/>
        <v>0</v>
      </c>
      <c r="DR48" s="21">
        <f t="shared" si="113"/>
        <v>0</v>
      </c>
      <c r="DS48" s="47">
        <f t="shared" si="114"/>
        <v>0</v>
      </c>
      <c r="DT48" s="21">
        <f t="shared" si="115"/>
        <v>0</v>
      </c>
      <c r="DU48" s="47">
        <f t="shared" si="116"/>
        <v>0</v>
      </c>
      <c r="DV48" s="21">
        <f t="shared" si="117"/>
        <v>0</v>
      </c>
      <c r="DW48" s="47">
        <f t="shared" si="118"/>
        <v>0</v>
      </c>
      <c r="DX48" s="21">
        <f t="shared" si="119"/>
        <v>0</v>
      </c>
      <c r="DY48" s="21">
        <f t="shared" si="120"/>
        <v>0</v>
      </c>
      <c r="DZ48" s="21">
        <f t="shared" si="121"/>
        <v>0</v>
      </c>
      <c r="EA48" s="21">
        <f t="shared" si="122"/>
        <v>0</v>
      </c>
      <c r="EB48" s="21">
        <f t="shared" si="123"/>
        <v>0</v>
      </c>
      <c r="EC48" s="47">
        <f t="shared" si="124"/>
        <v>0</v>
      </c>
      <c r="ED48" s="21">
        <f t="shared" si="125"/>
        <v>0</v>
      </c>
      <c r="EE48" s="47">
        <f t="shared" si="126"/>
        <v>0</v>
      </c>
      <c r="EF48" s="21">
        <f t="shared" si="127"/>
        <v>0</v>
      </c>
      <c r="EG48" s="47">
        <f t="shared" si="128"/>
        <v>0</v>
      </c>
      <c r="EH48" s="21">
        <f t="shared" si="128"/>
        <v>0</v>
      </c>
      <c r="EI48" s="21">
        <f t="shared" si="129"/>
        <v>0</v>
      </c>
      <c r="EJ48" s="21">
        <f t="shared" si="200"/>
        <v>0</v>
      </c>
      <c r="EK48" s="21" t="str">
        <f t="shared" si="201"/>
        <v/>
      </c>
      <c r="EL48" s="21">
        <f t="shared" si="162"/>
        <v>6.3886735523321256</v>
      </c>
      <c r="EM48" s="21">
        <f t="shared" si="130"/>
        <v>0</v>
      </c>
      <c r="EP48" s="48">
        <f t="shared" si="163"/>
        <v>6</v>
      </c>
      <c r="EQ48" s="47">
        <f t="shared" si="164"/>
        <v>1.2566370614359172</v>
      </c>
      <c r="ER48" s="47">
        <f t="shared" si="165"/>
        <v>1</v>
      </c>
      <c r="ES48" s="47">
        <f t="shared" si="131"/>
        <v>0</v>
      </c>
      <c r="ET48" s="47">
        <f t="shared" si="132"/>
        <v>0</v>
      </c>
      <c r="EU48" s="48">
        <f t="shared" si="133"/>
        <v>0</v>
      </c>
      <c r="EV48" s="48">
        <f t="shared" si="166"/>
        <v>0.4</v>
      </c>
      <c r="EW48" s="30">
        <f t="shared" si="202"/>
        <v>0</v>
      </c>
      <c r="EX48" s="47">
        <f t="shared" si="203"/>
        <v>0</v>
      </c>
      <c r="EY48" s="49">
        <f t="shared" si="204"/>
        <v>0</v>
      </c>
      <c r="EZ48" s="48">
        <f t="shared" si="205"/>
        <v>0</v>
      </c>
      <c r="FA48" s="49">
        <f t="shared" si="206"/>
        <v>0</v>
      </c>
      <c r="FB48" s="48">
        <f t="shared" si="207"/>
        <v>0</v>
      </c>
      <c r="FC48" s="49">
        <f t="shared" si="208"/>
        <v>0</v>
      </c>
      <c r="FD48" s="48">
        <f t="shared" si="209"/>
        <v>0</v>
      </c>
      <c r="FE48" s="49">
        <f t="shared" si="210"/>
        <v>0</v>
      </c>
      <c r="FF48" s="48">
        <f t="shared" si="211"/>
        <v>0</v>
      </c>
      <c r="FG48" s="49">
        <f t="shared" si="212"/>
        <v>0</v>
      </c>
      <c r="FH48" s="48">
        <f t="shared" si="213"/>
        <v>0</v>
      </c>
      <c r="FI48" s="49">
        <f t="shared" si="214"/>
        <v>0</v>
      </c>
      <c r="FJ48" s="48">
        <f t="shared" si="215"/>
        <v>0</v>
      </c>
      <c r="FK48" s="49">
        <f t="shared" si="216"/>
        <v>0</v>
      </c>
      <c r="FL48" s="48">
        <f t="shared" si="217"/>
        <v>0</v>
      </c>
      <c r="FM48" s="49">
        <f t="shared" si="218"/>
        <v>0</v>
      </c>
      <c r="FN48" s="48">
        <f t="shared" si="219"/>
        <v>0</v>
      </c>
      <c r="FO48" s="49">
        <f t="shared" si="220"/>
        <v>0</v>
      </c>
      <c r="FP48" s="48">
        <f t="shared" si="221"/>
        <v>0</v>
      </c>
      <c r="FQ48" s="49">
        <f t="shared" si="222"/>
        <v>0</v>
      </c>
      <c r="FR48" s="48">
        <f t="shared" si="223"/>
        <v>0</v>
      </c>
      <c r="FS48" s="49">
        <f t="shared" si="224"/>
        <v>0</v>
      </c>
      <c r="FT48" s="48">
        <f t="shared" si="225"/>
        <v>0</v>
      </c>
      <c r="FU48" s="21">
        <f t="shared" si="167"/>
        <v>3</v>
      </c>
      <c r="FV48" s="21">
        <f t="shared" si="226"/>
        <v>0</v>
      </c>
      <c r="FW48" s="21">
        <f t="shared" si="134"/>
        <v>0</v>
      </c>
      <c r="FX48" s="22">
        <f t="shared" si="227"/>
        <v>0</v>
      </c>
      <c r="FY48" s="22">
        <f t="shared" si="228"/>
        <v>0</v>
      </c>
      <c r="FZ48" s="21">
        <f t="shared" si="229"/>
        <v>0</v>
      </c>
      <c r="GA48" s="21">
        <f t="shared" si="230"/>
        <v>0</v>
      </c>
      <c r="GB48" s="21">
        <f t="shared" si="231"/>
        <v>0</v>
      </c>
      <c r="GC48" s="21">
        <f t="shared" si="232"/>
        <v>0</v>
      </c>
      <c r="GD48" s="21">
        <f t="shared" si="233"/>
        <v>0</v>
      </c>
      <c r="GE48" s="21">
        <f t="shared" si="234"/>
        <v>0</v>
      </c>
      <c r="GF48" s="21">
        <f t="shared" si="235"/>
        <v>0</v>
      </c>
      <c r="GG48" s="21">
        <f t="shared" si="236"/>
        <v>0</v>
      </c>
      <c r="GH48" s="21">
        <f t="shared" si="237"/>
        <v>0</v>
      </c>
      <c r="GI48" s="21">
        <f t="shared" si="238"/>
        <v>0</v>
      </c>
      <c r="GJ48" s="31">
        <f t="shared" si="239"/>
        <v>0</v>
      </c>
      <c r="GK48" s="21">
        <f t="shared" si="240"/>
        <v>0</v>
      </c>
      <c r="GL48" s="21">
        <f t="shared" si="241"/>
        <v>0</v>
      </c>
      <c r="GM48" s="21">
        <f t="shared" si="242"/>
        <v>0</v>
      </c>
      <c r="GN48" s="21">
        <f t="shared" si="135"/>
        <v>0</v>
      </c>
      <c r="GO48" s="21">
        <f t="shared" si="136"/>
        <v>0</v>
      </c>
      <c r="GP48" s="21">
        <f t="shared" si="137"/>
        <v>0</v>
      </c>
      <c r="GQ48" s="31">
        <f t="shared" si="243"/>
        <v>0</v>
      </c>
      <c r="GR48" s="48">
        <f t="shared" si="168"/>
        <v>8</v>
      </c>
      <c r="GS48" s="48">
        <f t="shared" si="244"/>
        <v>-26</v>
      </c>
      <c r="GT48" s="21">
        <f t="shared" si="245"/>
        <v>0</v>
      </c>
      <c r="GU48" s="31">
        <f t="shared" si="246"/>
        <v>0</v>
      </c>
      <c r="GV48" s="31">
        <f t="shared" si="247"/>
        <v>0</v>
      </c>
      <c r="GW48" s="40">
        <f t="shared" si="169"/>
        <v>0</v>
      </c>
      <c r="GX48" s="21">
        <f t="shared" si="140"/>
        <v>1</v>
      </c>
      <c r="GY48" s="21" t="str">
        <f t="shared" si="141"/>
        <v/>
      </c>
      <c r="GZ48" s="21" t="str">
        <f t="shared" si="248"/>
        <v/>
      </c>
      <c r="HA48" s="21" t="str">
        <f t="shared" si="249"/>
        <v/>
      </c>
      <c r="HB48" s="21">
        <f t="shared" si="250"/>
        <v>0</v>
      </c>
      <c r="HC48" s="21">
        <f t="shared" si="170"/>
        <v>123</v>
      </c>
      <c r="HD48" s="21">
        <f t="shared" si="142"/>
        <v>0</v>
      </c>
      <c r="HE48" s="21">
        <f t="shared" si="171"/>
        <v>0</v>
      </c>
      <c r="HF48" s="21">
        <f t="shared" si="172"/>
        <v>0</v>
      </c>
      <c r="HG48" s="49">
        <f t="shared" si="143"/>
        <v>-26</v>
      </c>
      <c r="HH48" s="49">
        <f t="shared" si="144"/>
        <v>80</v>
      </c>
      <c r="HI48" s="49"/>
      <c r="HJ48" s="21">
        <f t="shared" si="145"/>
        <v>0.5</v>
      </c>
      <c r="HK48" s="21">
        <f t="shared" si="174"/>
        <v>119.11726279229272</v>
      </c>
      <c r="HL48" s="21">
        <f t="shared" si="175"/>
        <v>31.699604776332542</v>
      </c>
      <c r="HM48" s="21">
        <f t="shared" si="176"/>
        <v>15.23458936452888</v>
      </c>
      <c r="HN48" s="21">
        <f t="shared" si="177"/>
        <v>9.1229651450815883</v>
      </c>
      <c r="HO48" s="21">
        <f t="shared" si="178"/>
        <v>6.1341021783603766</v>
      </c>
      <c r="HP48" s="21">
        <f t="shared" si="179"/>
        <v>4.4319044492516984</v>
      </c>
      <c r="HQ48" s="21">
        <f t="shared" si="180"/>
        <v>3.3634159873425307</v>
      </c>
      <c r="HR48" s="21">
        <f t="shared" si="181"/>
        <v>2.6456740803379453</v>
      </c>
      <c r="HS48" s="21">
        <f t="shared" si="182"/>
        <v>2.1387930908558044</v>
      </c>
      <c r="HT48" s="21">
        <f t="shared" si="183"/>
        <v>1.7667573245884549</v>
      </c>
      <c r="HU48" s="21">
        <f t="shared" si="184"/>
        <v>1.4851977795851876</v>
      </c>
      <c r="HV48" s="21">
        <f t="shared" si="185"/>
        <v>1.2667243961104921</v>
      </c>
      <c r="HW48" s="8">
        <f t="shared" si="186"/>
        <v>0</v>
      </c>
      <c r="HX48" s="8">
        <f t="shared" si="187"/>
        <v>0</v>
      </c>
      <c r="HY48" s="8">
        <f t="shared" si="188"/>
        <v>0</v>
      </c>
      <c r="HZ48" s="8">
        <f t="shared" si="189"/>
        <v>0</v>
      </c>
      <c r="IA48" s="8">
        <f t="shared" si="190"/>
        <v>0</v>
      </c>
      <c r="IB48" s="8">
        <f t="shared" si="191"/>
        <v>0</v>
      </c>
      <c r="IC48" s="8">
        <f t="shared" si="192"/>
        <v>0</v>
      </c>
      <c r="ID48" s="8">
        <f t="shared" si="193"/>
        <v>0</v>
      </c>
      <c r="IE48" s="8">
        <f t="shared" si="194"/>
        <v>0</v>
      </c>
      <c r="IF48" s="8">
        <f t="shared" si="195"/>
        <v>0</v>
      </c>
      <c r="IG48" s="8">
        <f t="shared" si="196"/>
        <v>0</v>
      </c>
      <c r="IH48" s="8">
        <f t="shared" si="197"/>
        <v>0</v>
      </c>
      <c r="II48" s="8">
        <f t="shared" si="251"/>
        <v>0</v>
      </c>
      <c r="IJ48" s="10">
        <f t="shared" si="146"/>
        <v>0</v>
      </c>
      <c r="IK48" s="10">
        <f t="shared" si="147"/>
        <v>0</v>
      </c>
      <c r="IL48" s="10">
        <f t="shared" ref="IL48:IL64" si="253">IF(HY48&gt;0,HM48/HY48*100,0)</f>
        <v>0</v>
      </c>
      <c r="IM48" s="10">
        <f t="shared" si="149"/>
        <v>0</v>
      </c>
      <c r="IN48" s="10">
        <f t="shared" si="150"/>
        <v>0</v>
      </c>
      <c r="IO48" s="10">
        <f t="shared" si="151"/>
        <v>0</v>
      </c>
      <c r="IP48" s="10">
        <f t="shared" si="152"/>
        <v>0</v>
      </c>
      <c r="IQ48" s="10">
        <f t="shared" si="153"/>
        <v>0</v>
      </c>
      <c r="IR48" s="10">
        <f t="shared" si="154"/>
        <v>0</v>
      </c>
      <c r="IS48" s="10">
        <f t="shared" si="155"/>
        <v>0</v>
      </c>
      <c r="IT48" s="10">
        <f t="shared" si="156"/>
        <v>0</v>
      </c>
      <c r="IU48" s="10">
        <f t="shared" si="157"/>
        <v>0</v>
      </c>
      <c r="IV48" s="11">
        <f t="shared" si="252"/>
        <v>0</v>
      </c>
    </row>
    <row r="49" spans="1:256" ht="17.100000000000001" customHeight="1" x14ac:dyDescent="0.25">
      <c r="A49" s="2"/>
      <c r="B49" s="206">
        <v>35</v>
      </c>
      <c r="C49" s="16"/>
      <c r="D49" s="232"/>
      <c r="E49" s="232"/>
      <c r="F49" s="232"/>
      <c r="G49" s="232"/>
      <c r="H49" s="232"/>
      <c r="I49" s="232"/>
      <c r="J49" s="232"/>
      <c r="K49" s="232"/>
      <c r="L49" s="150"/>
      <c r="M49" s="160"/>
      <c r="N49" s="150"/>
      <c r="O49" s="160"/>
      <c r="P49" s="150"/>
      <c r="Q49" s="160"/>
      <c r="R49" s="150"/>
      <c r="S49" s="160"/>
      <c r="T49" s="150"/>
      <c r="U49" s="302"/>
      <c r="V49" s="303"/>
      <c r="W49" s="213" t="str">
        <f t="shared" si="198"/>
        <v/>
      </c>
      <c r="X49" s="238"/>
      <c r="Y49" s="240">
        <v>0.5</v>
      </c>
      <c r="Z49" s="121" t="str">
        <f t="shared" si="85"/>
        <v/>
      </c>
      <c r="AA49" s="122" t="str">
        <f t="shared" si="86"/>
        <v/>
      </c>
      <c r="AB49" s="94"/>
      <c r="AC49" s="94"/>
      <c r="AD49" s="94"/>
      <c r="AE49" s="94"/>
      <c r="AF49" s="94"/>
      <c r="AG49" s="94"/>
      <c r="AH49" s="94"/>
      <c r="AI49" s="94"/>
      <c r="AJ49" s="94"/>
      <c r="AK49" s="94"/>
      <c r="AL49" s="94"/>
      <c r="AM49" s="94"/>
      <c r="AN49" s="94"/>
      <c r="AO49" s="94"/>
      <c r="AP49" s="94"/>
      <c r="AQ49" s="94"/>
      <c r="AR49" s="94"/>
      <c r="AS49" s="94"/>
      <c r="AT49" s="98"/>
      <c r="AU49" s="43"/>
      <c r="AV49" s="43"/>
      <c r="AW49" s="44">
        <f t="shared" si="87"/>
        <v>0</v>
      </c>
      <c r="AX49" s="43">
        <f t="shared" si="88"/>
        <v>0</v>
      </c>
      <c r="AY49" s="44">
        <f t="shared" si="89"/>
        <v>0</v>
      </c>
      <c r="AZ49" s="44">
        <f t="shared" si="90"/>
        <v>0</v>
      </c>
      <c r="BA49" s="44">
        <f t="shared" si="91"/>
        <v>0</v>
      </c>
      <c r="BB49" s="43"/>
      <c r="BC49" s="43"/>
      <c r="BD49" s="43"/>
      <c r="BE49" s="25" t="b">
        <v>0</v>
      </c>
      <c r="BF49" s="25" t="b">
        <v>0</v>
      </c>
      <c r="BG49" s="25" t="b">
        <v>0</v>
      </c>
      <c r="BH49" s="25" t="b">
        <v>0</v>
      </c>
      <c r="BI49" s="25" t="b">
        <v>0</v>
      </c>
      <c r="BJ49" s="25" t="b">
        <v>0</v>
      </c>
      <c r="BK49" s="25" t="b">
        <v>0</v>
      </c>
      <c r="BL49" s="25" t="b">
        <v>0</v>
      </c>
      <c r="BN49" s="22">
        <f t="shared" si="199"/>
        <v>0</v>
      </c>
      <c r="BO49" s="22">
        <f t="shared" si="17"/>
        <v>0</v>
      </c>
      <c r="BP49" s="22">
        <f t="shared" si="17"/>
        <v>0</v>
      </c>
      <c r="BQ49" s="22">
        <f t="shared" si="17"/>
        <v>0</v>
      </c>
      <c r="BR49" s="22">
        <f t="shared" si="17"/>
        <v>0</v>
      </c>
      <c r="BS49" s="22">
        <f t="shared" si="17"/>
        <v>0</v>
      </c>
      <c r="BT49" s="22">
        <f t="shared" si="17"/>
        <v>0</v>
      </c>
      <c r="BU49" s="22">
        <f t="shared" si="17"/>
        <v>0</v>
      </c>
      <c r="BW49" s="22">
        <f t="shared" si="92"/>
        <v>0</v>
      </c>
      <c r="BX49" s="22">
        <f t="shared" si="93"/>
        <v>0</v>
      </c>
      <c r="BZ49" s="22">
        <f t="shared" si="94"/>
        <v>0</v>
      </c>
      <c r="CA49" s="22" t="b">
        <f t="shared" si="95"/>
        <v>1</v>
      </c>
      <c r="CB49" s="22">
        <f t="shared" si="96"/>
        <v>1</v>
      </c>
      <c r="CC49" s="32">
        <f t="shared" si="97"/>
        <v>0</v>
      </c>
      <c r="CD49" s="22">
        <f t="shared" si="158"/>
        <v>0</v>
      </c>
      <c r="CE49" s="22">
        <f t="shared" si="159"/>
        <v>0</v>
      </c>
      <c r="CF49" s="22">
        <f t="shared" si="158"/>
        <v>0</v>
      </c>
      <c r="CG49" s="22">
        <f t="shared" si="173"/>
        <v>0</v>
      </c>
      <c r="CH49" s="22" t="str">
        <f t="shared" si="18"/>
        <v/>
      </c>
      <c r="CI49" s="22" t="str">
        <f t="shared" si="160"/>
        <v/>
      </c>
      <c r="CJ49" s="22" t="str">
        <f t="shared" si="98"/>
        <v/>
      </c>
      <c r="CK49" s="22" t="str">
        <f t="shared" si="99"/>
        <v/>
      </c>
      <c r="CL49" s="22" t="str">
        <f t="shared" si="100"/>
        <v/>
      </c>
      <c r="CN49" s="22">
        <f>IF(CM65=2,C49,0)</f>
        <v>0</v>
      </c>
      <c r="CO49" s="22">
        <f t="shared" si="101"/>
        <v>0</v>
      </c>
      <c r="CP49" s="22">
        <f t="shared" si="102"/>
        <v>0</v>
      </c>
      <c r="CS49" s="22">
        <f>O5-B49</f>
        <v>-27</v>
      </c>
      <c r="CT49" s="22">
        <f t="shared" si="103"/>
        <v>0</v>
      </c>
      <c r="CU49" s="22" t="str">
        <f t="shared" si="161"/>
        <v>3</v>
      </c>
      <c r="CV49" s="22" t="str">
        <f t="shared" si="104"/>
        <v/>
      </c>
      <c r="CW49" s="22">
        <f t="shared" si="105"/>
        <v>0</v>
      </c>
      <c r="CX49" s="22">
        <f t="shared" si="106"/>
        <v>0</v>
      </c>
      <c r="CY49" s="22">
        <f t="shared" si="107"/>
        <v>0</v>
      </c>
      <c r="CZ49" s="22">
        <f t="shared" si="108"/>
        <v>0</v>
      </c>
      <c r="DA49" s="22" t="str">
        <f>IF(CT49=1,(#REF!+#REF!+#REF!+#REF!+#REF!+#REF!+#REF!+#REF!)*CO49,"")</f>
        <v/>
      </c>
      <c r="DB49" s="22" t="str">
        <f>IF(CZ49&gt;0,(#REF!+#REF!+#REF!+#REF!+#REF!+#REF!+#REF!+#REF!)*CO49,"")</f>
        <v/>
      </c>
      <c r="DC49" s="22">
        <f t="shared" si="109"/>
        <v>1</v>
      </c>
      <c r="DD49" s="22">
        <f t="shared" si="110"/>
        <v>-26</v>
      </c>
      <c r="DE49" s="22" t="str">
        <f t="shared" si="111"/>
        <v/>
      </c>
      <c r="DF49" s="22" t="str">
        <f>IF(DE49=1,(#REF!+#REF!+#REF!+#REF!+#REF!+#REF!+#REF!+#REF!)*CO49,"")</f>
        <v/>
      </c>
      <c r="DQ49" s="21">
        <f t="shared" si="112"/>
        <v>0</v>
      </c>
      <c r="DR49" s="21">
        <f t="shared" si="113"/>
        <v>0</v>
      </c>
      <c r="DS49" s="47">
        <f t="shared" si="114"/>
        <v>0</v>
      </c>
      <c r="DT49" s="21">
        <f t="shared" si="115"/>
        <v>0</v>
      </c>
      <c r="DU49" s="47">
        <f t="shared" si="116"/>
        <v>0</v>
      </c>
      <c r="DV49" s="21">
        <f t="shared" si="117"/>
        <v>0</v>
      </c>
      <c r="DW49" s="47">
        <f t="shared" si="118"/>
        <v>0</v>
      </c>
      <c r="DX49" s="21">
        <f t="shared" si="119"/>
        <v>0</v>
      </c>
      <c r="DY49" s="21">
        <f t="shared" si="120"/>
        <v>0</v>
      </c>
      <c r="DZ49" s="21">
        <f t="shared" si="121"/>
        <v>0</v>
      </c>
      <c r="EA49" s="21">
        <f t="shared" si="122"/>
        <v>0</v>
      </c>
      <c r="EB49" s="21">
        <f t="shared" si="123"/>
        <v>0</v>
      </c>
      <c r="EC49" s="47">
        <f t="shared" si="124"/>
        <v>0</v>
      </c>
      <c r="ED49" s="21">
        <f t="shared" si="125"/>
        <v>0</v>
      </c>
      <c r="EE49" s="47">
        <f t="shared" si="126"/>
        <v>0</v>
      </c>
      <c r="EF49" s="21">
        <f t="shared" si="127"/>
        <v>0</v>
      </c>
      <c r="EG49" s="47">
        <f t="shared" si="128"/>
        <v>0</v>
      </c>
      <c r="EH49" s="21">
        <f t="shared" si="128"/>
        <v>0</v>
      </c>
      <c r="EI49" s="21">
        <f t="shared" si="129"/>
        <v>0</v>
      </c>
      <c r="EJ49" s="21">
        <f t="shared" si="200"/>
        <v>0</v>
      </c>
      <c r="EK49" s="21" t="str">
        <f t="shared" si="201"/>
        <v/>
      </c>
      <c r="EL49" s="21">
        <f t="shared" si="162"/>
        <v>6.3886735523321256</v>
      </c>
      <c r="EM49" s="21">
        <f t="shared" si="130"/>
        <v>0</v>
      </c>
      <c r="EP49" s="48">
        <f t="shared" si="163"/>
        <v>6</v>
      </c>
      <c r="EQ49" s="47">
        <f t="shared" si="164"/>
        <v>1.2566370614359172</v>
      </c>
      <c r="ER49" s="47">
        <f t="shared" si="165"/>
        <v>1</v>
      </c>
      <c r="ES49" s="47">
        <f t="shared" si="131"/>
        <v>0</v>
      </c>
      <c r="ET49" s="47">
        <f t="shared" si="132"/>
        <v>0</v>
      </c>
      <c r="EU49" s="48">
        <f t="shared" si="133"/>
        <v>0</v>
      </c>
      <c r="EV49" s="48">
        <f t="shared" si="166"/>
        <v>0.4</v>
      </c>
      <c r="EW49" s="30">
        <f t="shared" si="202"/>
        <v>0</v>
      </c>
      <c r="EX49" s="47">
        <f t="shared" si="203"/>
        <v>0</v>
      </c>
      <c r="EY49" s="49">
        <f t="shared" si="204"/>
        <v>0</v>
      </c>
      <c r="EZ49" s="48">
        <f t="shared" si="205"/>
        <v>0</v>
      </c>
      <c r="FA49" s="49">
        <f t="shared" si="206"/>
        <v>0</v>
      </c>
      <c r="FB49" s="48">
        <f t="shared" si="207"/>
        <v>0</v>
      </c>
      <c r="FC49" s="49">
        <f t="shared" si="208"/>
        <v>0</v>
      </c>
      <c r="FD49" s="48">
        <f t="shared" si="209"/>
        <v>0</v>
      </c>
      <c r="FE49" s="49">
        <f t="shared" si="210"/>
        <v>0</v>
      </c>
      <c r="FF49" s="48">
        <f t="shared" si="211"/>
        <v>0</v>
      </c>
      <c r="FG49" s="49">
        <f t="shared" si="212"/>
        <v>0</v>
      </c>
      <c r="FH49" s="48">
        <f t="shared" si="213"/>
        <v>0</v>
      </c>
      <c r="FI49" s="49">
        <f t="shared" si="214"/>
        <v>0</v>
      </c>
      <c r="FJ49" s="48">
        <f t="shared" si="215"/>
        <v>0</v>
      </c>
      <c r="FK49" s="49">
        <f t="shared" si="216"/>
        <v>0</v>
      </c>
      <c r="FL49" s="48">
        <f t="shared" si="217"/>
        <v>0</v>
      </c>
      <c r="FM49" s="49">
        <f t="shared" si="218"/>
        <v>0</v>
      </c>
      <c r="FN49" s="48">
        <f t="shared" si="219"/>
        <v>0</v>
      </c>
      <c r="FO49" s="49">
        <f t="shared" si="220"/>
        <v>0</v>
      </c>
      <c r="FP49" s="48">
        <f t="shared" si="221"/>
        <v>0</v>
      </c>
      <c r="FQ49" s="49">
        <f t="shared" si="222"/>
        <v>0</v>
      </c>
      <c r="FR49" s="48">
        <f t="shared" si="223"/>
        <v>0</v>
      </c>
      <c r="FS49" s="49">
        <f t="shared" si="224"/>
        <v>0</v>
      </c>
      <c r="FT49" s="48">
        <f t="shared" si="225"/>
        <v>0</v>
      </c>
      <c r="FU49" s="21">
        <f t="shared" si="167"/>
        <v>3</v>
      </c>
      <c r="FV49" s="21">
        <f t="shared" si="226"/>
        <v>0</v>
      </c>
      <c r="FW49" s="21">
        <f t="shared" si="134"/>
        <v>0</v>
      </c>
      <c r="FX49" s="22">
        <f t="shared" si="227"/>
        <v>0</v>
      </c>
      <c r="FY49" s="22">
        <f t="shared" si="228"/>
        <v>0</v>
      </c>
      <c r="FZ49" s="21">
        <f t="shared" si="229"/>
        <v>0</v>
      </c>
      <c r="GA49" s="21">
        <f t="shared" si="230"/>
        <v>0</v>
      </c>
      <c r="GB49" s="21">
        <f t="shared" si="231"/>
        <v>0</v>
      </c>
      <c r="GC49" s="21">
        <f t="shared" si="232"/>
        <v>0</v>
      </c>
      <c r="GD49" s="21">
        <f t="shared" si="233"/>
        <v>0</v>
      </c>
      <c r="GE49" s="21">
        <f t="shared" si="234"/>
        <v>0</v>
      </c>
      <c r="GF49" s="21">
        <f t="shared" si="235"/>
        <v>0</v>
      </c>
      <c r="GG49" s="21">
        <f t="shared" si="236"/>
        <v>0</v>
      </c>
      <c r="GH49" s="21">
        <f t="shared" si="237"/>
        <v>0</v>
      </c>
      <c r="GI49" s="21">
        <f t="shared" si="238"/>
        <v>0</v>
      </c>
      <c r="GJ49" s="31">
        <f t="shared" si="239"/>
        <v>0</v>
      </c>
      <c r="GK49" s="21">
        <f t="shared" si="240"/>
        <v>0</v>
      </c>
      <c r="GL49" s="21">
        <f t="shared" si="241"/>
        <v>0</v>
      </c>
      <c r="GM49" s="21">
        <f t="shared" si="242"/>
        <v>0</v>
      </c>
      <c r="GN49" s="21">
        <f t="shared" si="135"/>
        <v>0</v>
      </c>
      <c r="GO49" s="21">
        <f t="shared" si="136"/>
        <v>0</v>
      </c>
      <c r="GP49" s="21">
        <f t="shared" si="137"/>
        <v>0</v>
      </c>
      <c r="GQ49" s="31">
        <f t="shared" si="243"/>
        <v>0</v>
      </c>
      <c r="GR49" s="48">
        <f t="shared" si="168"/>
        <v>8</v>
      </c>
      <c r="GS49" s="48">
        <f t="shared" si="244"/>
        <v>-27</v>
      </c>
      <c r="GT49" s="21">
        <f t="shared" si="245"/>
        <v>0</v>
      </c>
      <c r="GU49" s="31">
        <f t="shared" si="246"/>
        <v>0</v>
      </c>
      <c r="GV49" s="31">
        <f t="shared" si="247"/>
        <v>0</v>
      </c>
      <c r="GW49" s="40">
        <f t="shared" si="169"/>
        <v>0</v>
      </c>
      <c r="GX49" s="21">
        <f t="shared" si="140"/>
        <v>1</v>
      </c>
      <c r="GY49" s="21" t="str">
        <f t="shared" si="141"/>
        <v/>
      </c>
      <c r="GZ49" s="21" t="str">
        <f t="shared" si="248"/>
        <v/>
      </c>
      <c r="HA49" s="21" t="str">
        <f t="shared" si="249"/>
        <v/>
      </c>
      <c r="HB49" s="21">
        <f t="shared" si="250"/>
        <v>0</v>
      </c>
      <c r="HC49" s="21">
        <f t="shared" si="170"/>
        <v>123</v>
      </c>
      <c r="HD49" s="21">
        <f t="shared" si="142"/>
        <v>0</v>
      </c>
      <c r="HE49" s="21">
        <f t="shared" si="171"/>
        <v>0</v>
      </c>
      <c r="HF49" s="21">
        <f t="shared" si="172"/>
        <v>0</v>
      </c>
      <c r="HG49" s="49">
        <f t="shared" si="143"/>
        <v>-27</v>
      </c>
      <c r="HH49" s="49">
        <f t="shared" si="144"/>
        <v>80</v>
      </c>
      <c r="HI49" s="49"/>
      <c r="HJ49" s="21">
        <f t="shared" si="145"/>
        <v>0.5</v>
      </c>
      <c r="HK49" s="21">
        <f t="shared" si="174"/>
        <v>119.11726279229272</v>
      </c>
      <c r="HL49" s="21">
        <f t="shared" si="175"/>
        <v>31.699604776332542</v>
      </c>
      <c r="HM49" s="21">
        <f t="shared" si="176"/>
        <v>15.23458936452888</v>
      </c>
      <c r="HN49" s="21">
        <f t="shared" si="177"/>
        <v>9.1229651450815883</v>
      </c>
      <c r="HO49" s="21">
        <f t="shared" si="178"/>
        <v>6.1341021783603766</v>
      </c>
      <c r="HP49" s="21">
        <f t="shared" si="179"/>
        <v>4.4319044492516984</v>
      </c>
      <c r="HQ49" s="21">
        <f t="shared" si="180"/>
        <v>3.3634159873425307</v>
      </c>
      <c r="HR49" s="21">
        <f t="shared" si="181"/>
        <v>2.6456740803379453</v>
      </c>
      <c r="HS49" s="21">
        <f t="shared" si="182"/>
        <v>2.1387930908558044</v>
      </c>
      <c r="HT49" s="21">
        <f t="shared" si="183"/>
        <v>1.7667573245884549</v>
      </c>
      <c r="HU49" s="21">
        <f t="shared" si="184"/>
        <v>1.4851977795851876</v>
      </c>
      <c r="HV49" s="21">
        <f t="shared" si="185"/>
        <v>1.2667243961104921</v>
      </c>
      <c r="HW49" s="8">
        <f t="shared" si="186"/>
        <v>0</v>
      </c>
      <c r="HX49" s="8">
        <f t="shared" si="187"/>
        <v>0</v>
      </c>
      <c r="HY49" s="8">
        <f t="shared" si="188"/>
        <v>0</v>
      </c>
      <c r="HZ49" s="8">
        <f t="shared" si="189"/>
        <v>0</v>
      </c>
      <c r="IA49" s="8">
        <f t="shared" si="190"/>
        <v>0</v>
      </c>
      <c r="IB49" s="8">
        <f t="shared" si="191"/>
        <v>0</v>
      </c>
      <c r="IC49" s="8">
        <f t="shared" si="192"/>
        <v>0</v>
      </c>
      <c r="ID49" s="8">
        <f t="shared" si="193"/>
        <v>0</v>
      </c>
      <c r="IE49" s="8">
        <f t="shared" si="194"/>
        <v>0</v>
      </c>
      <c r="IF49" s="8">
        <f t="shared" si="195"/>
        <v>0</v>
      </c>
      <c r="IG49" s="8">
        <f t="shared" si="196"/>
        <v>0</v>
      </c>
      <c r="IH49" s="8">
        <f t="shared" si="197"/>
        <v>0</v>
      </c>
      <c r="II49" s="8">
        <f t="shared" si="251"/>
        <v>0</v>
      </c>
      <c r="IJ49" s="10">
        <f t="shared" si="146"/>
        <v>0</v>
      </c>
      <c r="IK49" s="10">
        <f t="shared" si="147"/>
        <v>0</v>
      </c>
      <c r="IL49" s="10">
        <f t="shared" si="253"/>
        <v>0</v>
      </c>
      <c r="IM49" s="10">
        <f t="shared" si="149"/>
        <v>0</v>
      </c>
      <c r="IN49" s="10">
        <f t="shared" si="150"/>
        <v>0</v>
      </c>
      <c r="IO49" s="10">
        <f t="shared" si="151"/>
        <v>0</v>
      </c>
      <c r="IP49" s="10">
        <f t="shared" si="152"/>
        <v>0</v>
      </c>
      <c r="IQ49" s="10">
        <f t="shared" si="153"/>
        <v>0</v>
      </c>
      <c r="IR49" s="10">
        <f t="shared" si="154"/>
        <v>0</v>
      </c>
      <c r="IS49" s="10">
        <f t="shared" si="155"/>
        <v>0</v>
      </c>
      <c r="IT49" s="10">
        <f t="shared" si="156"/>
        <v>0</v>
      </c>
      <c r="IU49" s="10">
        <f t="shared" si="157"/>
        <v>0</v>
      </c>
      <c r="IV49" s="11">
        <f t="shared" si="252"/>
        <v>0</v>
      </c>
    </row>
    <row r="50" spans="1:256" ht="17.100000000000001" customHeight="1" x14ac:dyDescent="0.25">
      <c r="A50" s="3"/>
      <c r="B50" s="207">
        <v>36</v>
      </c>
      <c r="C50" s="17"/>
      <c r="D50" s="233"/>
      <c r="E50" s="233"/>
      <c r="F50" s="233"/>
      <c r="G50" s="233"/>
      <c r="H50" s="233"/>
      <c r="I50" s="233"/>
      <c r="J50" s="233"/>
      <c r="K50" s="233"/>
      <c r="L50" s="163"/>
      <c r="M50" s="164"/>
      <c r="N50" s="163"/>
      <c r="O50" s="165"/>
      <c r="P50" s="165"/>
      <c r="Q50" s="165"/>
      <c r="R50" s="165"/>
      <c r="S50" s="164"/>
      <c r="T50" s="163"/>
      <c r="U50" s="164"/>
      <c r="V50" s="166"/>
      <c r="W50" s="214" t="str">
        <f t="shared" si="198"/>
        <v/>
      </c>
      <c r="X50" s="238"/>
      <c r="Y50" s="240">
        <v>0.5</v>
      </c>
      <c r="Z50" s="121" t="str">
        <f t="shared" si="85"/>
        <v/>
      </c>
      <c r="AA50" s="123" t="str">
        <f t="shared" si="86"/>
        <v/>
      </c>
      <c r="AB50" s="117"/>
      <c r="AC50" s="117"/>
      <c r="AD50" s="117"/>
      <c r="AE50" s="117"/>
      <c r="AF50" s="117"/>
      <c r="AG50" s="117"/>
      <c r="AH50" s="117"/>
      <c r="AI50" s="117"/>
      <c r="AJ50" s="117"/>
      <c r="AK50" s="117"/>
      <c r="AL50" s="117"/>
      <c r="AM50" s="117"/>
      <c r="AN50" s="117"/>
      <c r="AO50" s="117"/>
      <c r="AP50" s="117"/>
      <c r="AQ50" s="117"/>
      <c r="AR50" s="117"/>
      <c r="AS50" s="117"/>
      <c r="AT50" s="118"/>
      <c r="AU50" s="43"/>
      <c r="AV50" s="43"/>
      <c r="AW50" s="44">
        <f t="shared" si="87"/>
        <v>0</v>
      </c>
      <c r="AX50" s="43">
        <f t="shared" si="88"/>
        <v>0</v>
      </c>
      <c r="AY50" s="44">
        <f t="shared" si="89"/>
        <v>0</v>
      </c>
      <c r="AZ50" s="44">
        <f t="shared" si="90"/>
        <v>0</v>
      </c>
      <c r="BA50" s="44">
        <f t="shared" si="91"/>
        <v>0</v>
      </c>
      <c r="BB50" s="43"/>
      <c r="BC50" s="43"/>
      <c r="BD50" s="43"/>
      <c r="BE50" s="25" t="b">
        <v>0</v>
      </c>
      <c r="BF50" s="25" t="b">
        <v>0</v>
      </c>
      <c r="BG50" s="25" t="b">
        <v>0</v>
      </c>
      <c r="BH50" s="25" t="b">
        <v>0</v>
      </c>
      <c r="BI50" s="25" t="b">
        <v>0</v>
      </c>
      <c r="BJ50" s="25" t="b">
        <v>0</v>
      </c>
      <c r="BK50" s="25" t="b">
        <v>0</v>
      </c>
      <c r="BL50" s="25" t="b">
        <v>0</v>
      </c>
      <c r="BN50" s="22">
        <f t="shared" si="199"/>
        <v>0</v>
      </c>
      <c r="BO50" s="22">
        <f t="shared" si="17"/>
        <v>0</v>
      </c>
      <c r="BP50" s="22">
        <f t="shared" si="17"/>
        <v>0</v>
      </c>
      <c r="BQ50" s="22">
        <f t="shared" si="17"/>
        <v>0</v>
      </c>
      <c r="BR50" s="22">
        <f t="shared" si="17"/>
        <v>0</v>
      </c>
      <c r="BS50" s="22">
        <f t="shared" si="17"/>
        <v>0</v>
      </c>
      <c r="BT50" s="22">
        <f t="shared" si="17"/>
        <v>0</v>
      </c>
      <c r="BU50" s="22">
        <f t="shared" si="17"/>
        <v>0</v>
      </c>
      <c r="BW50" s="22">
        <f t="shared" si="92"/>
        <v>0</v>
      </c>
      <c r="BX50" s="22">
        <f t="shared" si="93"/>
        <v>0</v>
      </c>
      <c r="BZ50" s="22">
        <f t="shared" si="94"/>
        <v>0</v>
      </c>
      <c r="CA50" s="22" t="b">
        <f t="shared" si="95"/>
        <v>1</v>
      </c>
      <c r="CB50" s="22">
        <f t="shared" si="96"/>
        <v>1</v>
      </c>
      <c r="CC50" s="32">
        <f t="shared" si="97"/>
        <v>0</v>
      </c>
      <c r="CD50" s="22">
        <f t="shared" si="158"/>
        <v>0</v>
      </c>
      <c r="CE50" s="22">
        <f t="shared" si="159"/>
        <v>0</v>
      </c>
      <c r="CF50" s="22">
        <f t="shared" si="158"/>
        <v>0</v>
      </c>
      <c r="CG50" s="22">
        <f t="shared" si="173"/>
        <v>0</v>
      </c>
      <c r="CH50" s="22" t="str">
        <f t="shared" si="18"/>
        <v/>
      </c>
      <c r="CI50" s="22" t="str">
        <f t="shared" si="160"/>
        <v/>
      </c>
      <c r="CJ50" s="22" t="str">
        <f t="shared" si="98"/>
        <v/>
      </c>
      <c r="CK50" s="22" t="str">
        <f t="shared" si="99"/>
        <v/>
      </c>
      <c r="CL50" s="22" t="str">
        <f t="shared" si="100"/>
        <v/>
      </c>
      <c r="CN50" s="22">
        <f>IF(CM65=2,C50,0)</f>
        <v>0</v>
      </c>
      <c r="CO50" s="22">
        <f t="shared" si="101"/>
        <v>0</v>
      </c>
      <c r="CP50" s="22">
        <f t="shared" si="102"/>
        <v>0</v>
      </c>
      <c r="CS50" s="22">
        <f>O5-B50</f>
        <v>-28</v>
      </c>
      <c r="CT50" s="22">
        <f t="shared" si="103"/>
        <v>0</v>
      </c>
      <c r="CU50" s="22" t="str">
        <f t="shared" si="161"/>
        <v>3</v>
      </c>
      <c r="CV50" s="22" t="str">
        <f t="shared" si="104"/>
        <v/>
      </c>
      <c r="CW50" s="22">
        <f t="shared" si="105"/>
        <v>0</v>
      </c>
      <c r="CX50" s="22">
        <f t="shared" si="106"/>
        <v>0</v>
      </c>
      <c r="CY50" s="22">
        <f t="shared" si="107"/>
        <v>0</v>
      </c>
      <c r="CZ50" s="22">
        <f t="shared" si="108"/>
        <v>0</v>
      </c>
      <c r="DA50" s="22" t="str">
        <f>IF(CT50=1,(#REF!+#REF!+#REF!+#REF!+#REF!+#REF!+#REF!+#REF!)*CO50,"")</f>
        <v/>
      </c>
      <c r="DB50" s="22" t="str">
        <f>IF(CZ50&gt;0,(#REF!+#REF!+#REF!+#REF!+#REF!+#REF!+#REF!+#REF!)*CO50,"")</f>
        <v/>
      </c>
      <c r="DC50" s="22">
        <f t="shared" si="109"/>
        <v>1</v>
      </c>
      <c r="DD50" s="22">
        <f t="shared" si="110"/>
        <v>-27</v>
      </c>
      <c r="DE50" s="22" t="str">
        <f t="shared" si="111"/>
        <v/>
      </c>
      <c r="DF50" s="22" t="str">
        <f>IF(DE50=1,(#REF!+#REF!+#REF!+#REF!+#REF!+#REF!+#REF!+#REF!)*CO50,"")</f>
        <v/>
      </c>
      <c r="DQ50" s="21">
        <f t="shared" si="112"/>
        <v>0</v>
      </c>
      <c r="DR50" s="21">
        <f t="shared" si="113"/>
        <v>0</v>
      </c>
      <c r="DS50" s="47">
        <f t="shared" si="114"/>
        <v>0</v>
      </c>
      <c r="DT50" s="21">
        <f t="shared" si="115"/>
        <v>0</v>
      </c>
      <c r="DU50" s="47">
        <f t="shared" si="116"/>
        <v>0</v>
      </c>
      <c r="DV50" s="21">
        <f t="shared" si="117"/>
        <v>0</v>
      </c>
      <c r="DW50" s="47">
        <f t="shared" si="118"/>
        <v>0</v>
      </c>
      <c r="DX50" s="21">
        <f t="shared" si="119"/>
        <v>0</v>
      </c>
      <c r="DY50" s="21">
        <f t="shared" si="120"/>
        <v>0</v>
      </c>
      <c r="DZ50" s="21">
        <f t="shared" si="121"/>
        <v>0</v>
      </c>
      <c r="EA50" s="21">
        <f t="shared" si="122"/>
        <v>0</v>
      </c>
      <c r="EB50" s="21">
        <f t="shared" si="123"/>
        <v>0</v>
      </c>
      <c r="EC50" s="47">
        <f t="shared" si="124"/>
        <v>0</v>
      </c>
      <c r="ED50" s="21">
        <f t="shared" si="125"/>
        <v>0</v>
      </c>
      <c r="EE50" s="47">
        <f t="shared" si="126"/>
        <v>0</v>
      </c>
      <c r="EF50" s="21">
        <f t="shared" si="127"/>
        <v>0</v>
      </c>
      <c r="EG50" s="47">
        <f t="shared" si="128"/>
        <v>0</v>
      </c>
      <c r="EH50" s="21">
        <f t="shared" si="128"/>
        <v>0</v>
      </c>
      <c r="EI50" s="21">
        <f t="shared" si="129"/>
        <v>0</v>
      </c>
      <c r="EJ50" s="21">
        <f t="shared" si="200"/>
        <v>0</v>
      </c>
      <c r="EK50" s="21" t="str">
        <f t="shared" si="201"/>
        <v/>
      </c>
      <c r="EL50" s="21">
        <f t="shared" si="162"/>
        <v>6.3886735523321256</v>
      </c>
      <c r="EM50" s="21">
        <f t="shared" si="130"/>
        <v>0</v>
      </c>
      <c r="EP50" s="48">
        <f t="shared" si="163"/>
        <v>6</v>
      </c>
      <c r="EQ50" s="47">
        <f t="shared" si="164"/>
        <v>1.2566370614359172</v>
      </c>
      <c r="ER50" s="47">
        <f t="shared" si="165"/>
        <v>1</v>
      </c>
      <c r="ES50" s="47">
        <f t="shared" si="131"/>
        <v>0</v>
      </c>
      <c r="ET50" s="47">
        <f t="shared" si="132"/>
        <v>0</v>
      </c>
      <c r="EU50" s="48">
        <f t="shared" si="133"/>
        <v>0</v>
      </c>
      <c r="EV50" s="48">
        <f t="shared" si="166"/>
        <v>0.4</v>
      </c>
      <c r="EW50" s="30">
        <f t="shared" si="202"/>
        <v>0</v>
      </c>
      <c r="EX50" s="47">
        <f t="shared" si="203"/>
        <v>0</v>
      </c>
      <c r="EY50" s="49">
        <f t="shared" si="204"/>
        <v>0</v>
      </c>
      <c r="EZ50" s="48">
        <f t="shared" si="205"/>
        <v>0</v>
      </c>
      <c r="FA50" s="49">
        <f t="shared" si="206"/>
        <v>0</v>
      </c>
      <c r="FB50" s="48">
        <f t="shared" si="207"/>
        <v>0</v>
      </c>
      <c r="FC50" s="49">
        <f t="shared" si="208"/>
        <v>0</v>
      </c>
      <c r="FD50" s="48">
        <f t="shared" si="209"/>
        <v>0</v>
      </c>
      <c r="FE50" s="49">
        <f t="shared" si="210"/>
        <v>0</v>
      </c>
      <c r="FF50" s="48">
        <f t="shared" si="211"/>
        <v>0</v>
      </c>
      <c r="FG50" s="49">
        <f t="shared" si="212"/>
        <v>0</v>
      </c>
      <c r="FH50" s="48">
        <f t="shared" si="213"/>
        <v>0</v>
      </c>
      <c r="FI50" s="49">
        <f t="shared" si="214"/>
        <v>0</v>
      </c>
      <c r="FJ50" s="48">
        <f t="shared" si="215"/>
        <v>0</v>
      </c>
      <c r="FK50" s="49">
        <f t="shared" si="216"/>
        <v>0</v>
      </c>
      <c r="FL50" s="48">
        <f t="shared" si="217"/>
        <v>0</v>
      </c>
      <c r="FM50" s="49">
        <f t="shared" si="218"/>
        <v>0</v>
      </c>
      <c r="FN50" s="48">
        <f t="shared" si="219"/>
        <v>0</v>
      </c>
      <c r="FO50" s="49">
        <f t="shared" si="220"/>
        <v>0</v>
      </c>
      <c r="FP50" s="48">
        <f t="shared" si="221"/>
        <v>0</v>
      </c>
      <c r="FQ50" s="49">
        <f t="shared" si="222"/>
        <v>0</v>
      </c>
      <c r="FR50" s="48">
        <f t="shared" si="223"/>
        <v>0</v>
      </c>
      <c r="FS50" s="49">
        <f t="shared" si="224"/>
        <v>0</v>
      </c>
      <c r="FT50" s="48">
        <f t="shared" si="225"/>
        <v>0</v>
      </c>
      <c r="FU50" s="21">
        <f t="shared" si="167"/>
        <v>3</v>
      </c>
      <c r="FV50" s="21">
        <f t="shared" si="226"/>
        <v>0</v>
      </c>
      <c r="FW50" s="21">
        <f t="shared" si="134"/>
        <v>0</v>
      </c>
      <c r="FX50" s="22">
        <f t="shared" si="227"/>
        <v>0</v>
      </c>
      <c r="FY50" s="22">
        <f t="shared" si="228"/>
        <v>0</v>
      </c>
      <c r="FZ50" s="21">
        <f t="shared" si="229"/>
        <v>0</v>
      </c>
      <c r="GA50" s="21">
        <f t="shared" si="230"/>
        <v>0</v>
      </c>
      <c r="GB50" s="21">
        <f t="shared" si="231"/>
        <v>0</v>
      </c>
      <c r="GC50" s="21">
        <f t="shared" si="232"/>
        <v>0</v>
      </c>
      <c r="GD50" s="21">
        <f t="shared" si="233"/>
        <v>0</v>
      </c>
      <c r="GE50" s="21">
        <f t="shared" si="234"/>
        <v>0</v>
      </c>
      <c r="GF50" s="21">
        <f t="shared" si="235"/>
        <v>0</v>
      </c>
      <c r="GG50" s="21">
        <f t="shared" si="236"/>
        <v>0</v>
      </c>
      <c r="GH50" s="21">
        <f t="shared" si="237"/>
        <v>0</v>
      </c>
      <c r="GI50" s="21">
        <f t="shared" si="238"/>
        <v>0</v>
      </c>
      <c r="GJ50" s="31">
        <f t="shared" si="239"/>
        <v>0</v>
      </c>
      <c r="GK50" s="21">
        <f t="shared" si="240"/>
        <v>0</v>
      </c>
      <c r="GL50" s="21">
        <f t="shared" si="241"/>
        <v>0</v>
      </c>
      <c r="GM50" s="21">
        <f t="shared" si="242"/>
        <v>0</v>
      </c>
      <c r="GN50" s="21">
        <f t="shared" si="135"/>
        <v>0</v>
      </c>
      <c r="GO50" s="21">
        <f t="shared" si="136"/>
        <v>0</v>
      </c>
      <c r="GP50" s="21">
        <f t="shared" si="137"/>
        <v>0</v>
      </c>
      <c r="GQ50" s="31">
        <f t="shared" si="243"/>
        <v>0</v>
      </c>
      <c r="GR50" s="48">
        <f t="shared" si="168"/>
        <v>8</v>
      </c>
      <c r="GS50" s="48">
        <f t="shared" si="244"/>
        <v>-28</v>
      </c>
      <c r="GT50" s="21">
        <f t="shared" si="245"/>
        <v>0</v>
      </c>
      <c r="GU50" s="31">
        <f t="shared" si="246"/>
        <v>0</v>
      </c>
      <c r="GV50" s="31">
        <f t="shared" si="247"/>
        <v>0</v>
      </c>
      <c r="GW50" s="40">
        <f t="shared" si="169"/>
        <v>0</v>
      </c>
      <c r="GX50" s="21">
        <f t="shared" si="140"/>
        <v>1</v>
      </c>
      <c r="GY50" s="21" t="str">
        <f t="shared" si="141"/>
        <v/>
      </c>
      <c r="GZ50" s="21" t="str">
        <f t="shared" si="248"/>
        <v/>
      </c>
      <c r="HA50" s="21" t="str">
        <f t="shared" si="249"/>
        <v/>
      </c>
      <c r="HB50" s="21">
        <f t="shared" si="250"/>
        <v>0</v>
      </c>
      <c r="HC50" s="21">
        <f t="shared" si="170"/>
        <v>123</v>
      </c>
      <c r="HD50" s="21">
        <f t="shared" si="142"/>
        <v>0</v>
      </c>
      <c r="HE50" s="21">
        <f t="shared" si="171"/>
        <v>0</v>
      </c>
      <c r="HF50" s="21">
        <f t="shared" si="172"/>
        <v>0</v>
      </c>
      <c r="HG50" s="49">
        <f t="shared" si="143"/>
        <v>-28</v>
      </c>
      <c r="HH50" s="49">
        <f t="shared" si="144"/>
        <v>80</v>
      </c>
      <c r="HI50" s="49"/>
      <c r="HJ50" s="21">
        <f t="shared" si="145"/>
        <v>0.5</v>
      </c>
      <c r="HK50" s="21">
        <f t="shared" si="174"/>
        <v>119.11726279229272</v>
      </c>
      <c r="HL50" s="21">
        <f t="shared" si="175"/>
        <v>31.699604776332542</v>
      </c>
      <c r="HM50" s="21">
        <f t="shared" si="176"/>
        <v>15.23458936452888</v>
      </c>
      <c r="HN50" s="21">
        <f t="shared" si="177"/>
        <v>9.1229651450815883</v>
      </c>
      <c r="HO50" s="21">
        <f t="shared" si="178"/>
        <v>6.1341021783603766</v>
      </c>
      <c r="HP50" s="21">
        <f t="shared" si="179"/>
        <v>4.4319044492516984</v>
      </c>
      <c r="HQ50" s="21">
        <f t="shared" si="180"/>
        <v>3.3634159873425307</v>
      </c>
      <c r="HR50" s="21">
        <f t="shared" si="181"/>
        <v>2.6456740803379453</v>
      </c>
      <c r="HS50" s="21">
        <f t="shared" si="182"/>
        <v>2.1387930908558044</v>
      </c>
      <c r="HT50" s="21">
        <f t="shared" si="183"/>
        <v>1.7667573245884549</v>
      </c>
      <c r="HU50" s="21">
        <f t="shared" si="184"/>
        <v>1.4851977795851876</v>
      </c>
      <c r="HV50" s="21">
        <f t="shared" si="185"/>
        <v>1.2667243961104921</v>
      </c>
      <c r="HW50" s="8">
        <f t="shared" si="186"/>
        <v>0</v>
      </c>
      <c r="HX50" s="8">
        <f t="shared" si="187"/>
        <v>0</v>
      </c>
      <c r="HY50" s="8">
        <f t="shared" si="188"/>
        <v>0</v>
      </c>
      <c r="HZ50" s="8">
        <f t="shared" si="189"/>
        <v>0</v>
      </c>
      <c r="IA50" s="8">
        <f t="shared" si="190"/>
        <v>0</v>
      </c>
      <c r="IB50" s="8">
        <f t="shared" si="191"/>
        <v>0</v>
      </c>
      <c r="IC50" s="8">
        <f t="shared" si="192"/>
        <v>0</v>
      </c>
      <c r="ID50" s="8">
        <f t="shared" si="193"/>
        <v>0</v>
      </c>
      <c r="IE50" s="8">
        <f t="shared" si="194"/>
        <v>0</v>
      </c>
      <c r="IF50" s="8">
        <f t="shared" si="195"/>
        <v>0</v>
      </c>
      <c r="IG50" s="8">
        <f t="shared" si="196"/>
        <v>0</v>
      </c>
      <c r="IH50" s="8">
        <f t="shared" si="197"/>
        <v>0</v>
      </c>
      <c r="II50" s="8">
        <f t="shared" si="251"/>
        <v>0</v>
      </c>
      <c r="IJ50" s="10">
        <f t="shared" si="146"/>
        <v>0</v>
      </c>
      <c r="IK50" s="10">
        <f t="shared" si="147"/>
        <v>0</v>
      </c>
      <c r="IL50" s="10">
        <f t="shared" si="253"/>
        <v>0</v>
      </c>
      <c r="IM50" s="10">
        <f t="shared" si="149"/>
        <v>0</v>
      </c>
      <c r="IN50" s="10">
        <f t="shared" si="150"/>
        <v>0</v>
      </c>
      <c r="IO50" s="10">
        <f t="shared" si="151"/>
        <v>0</v>
      </c>
      <c r="IP50" s="10">
        <f t="shared" si="152"/>
        <v>0</v>
      </c>
      <c r="IQ50" s="10">
        <f t="shared" si="153"/>
        <v>0</v>
      </c>
      <c r="IR50" s="10">
        <f t="shared" si="154"/>
        <v>0</v>
      </c>
      <c r="IS50" s="10">
        <f t="shared" si="155"/>
        <v>0</v>
      </c>
      <c r="IT50" s="10">
        <f t="shared" si="156"/>
        <v>0</v>
      </c>
      <c r="IU50" s="10">
        <f t="shared" si="157"/>
        <v>0</v>
      </c>
      <c r="IV50" s="11">
        <f t="shared" si="252"/>
        <v>0</v>
      </c>
    </row>
    <row r="51" spans="1:256" ht="17.100000000000001" customHeight="1" x14ac:dyDescent="0.25">
      <c r="A51" s="4"/>
      <c r="B51" s="208">
        <v>37</v>
      </c>
      <c r="C51" s="18"/>
      <c r="D51" s="234"/>
      <c r="E51" s="234"/>
      <c r="F51" s="234"/>
      <c r="G51" s="234"/>
      <c r="H51" s="234"/>
      <c r="I51" s="234"/>
      <c r="J51" s="234"/>
      <c r="K51" s="234"/>
      <c r="L51" s="167"/>
      <c r="M51" s="168"/>
      <c r="N51" s="167"/>
      <c r="O51" s="169"/>
      <c r="P51" s="169"/>
      <c r="Q51" s="169"/>
      <c r="R51" s="169"/>
      <c r="S51" s="168"/>
      <c r="T51" s="167"/>
      <c r="U51" s="168"/>
      <c r="V51" s="170"/>
      <c r="W51" s="213" t="str">
        <f t="shared" si="198"/>
        <v/>
      </c>
      <c r="X51" s="239"/>
      <c r="Y51" s="240">
        <v>0.5</v>
      </c>
      <c r="Z51" s="121" t="str">
        <f t="shared" si="85"/>
        <v/>
      </c>
      <c r="AA51" s="122" t="str">
        <f t="shared" si="86"/>
        <v/>
      </c>
      <c r="AB51" s="94"/>
      <c r="AC51" s="94"/>
      <c r="AD51" s="94"/>
      <c r="AE51" s="94"/>
      <c r="AF51" s="94"/>
      <c r="AG51" s="94"/>
      <c r="AH51" s="94"/>
      <c r="AI51" s="94"/>
      <c r="AJ51" s="94"/>
      <c r="AK51" s="94"/>
      <c r="AL51" s="94"/>
      <c r="AM51" s="94"/>
      <c r="AN51" s="94"/>
      <c r="AO51" s="94"/>
      <c r="AP51" s="94"/>
      <c r="AQ51" s="94"/>
      <c r="AR51" s="94"/>
      <c r="AS51" s="94"/>
      <c r="AT51" s="98"/>
      <c r="AU51" s="43"/>
      <c r="AV51" s="43"/>
      <c r="AW51" s="44">
        <f t="shared" si="87"/>
        <v>0</v>
      </c>
      <c r="AX51" s="43">
        <f t="shared" si="88"/>
        <v>0</v>
      </c>
      <c r="AY51" s="44">
        <f t="shared" si="89"/>
        <v>0</v>
      </c>
      <c r="AZ51" s="44">
        <f t="shared" si="90"/>
        <v>0</v>
      </c>
      <c r="BA51" s="44">
        <f t="shared" si="91"/>
        <v>0</v>
      </c>
      <c r="BB51" s="43"/>
      <c r="BC51" s="43"/>
      <c r="BD51" s="43"/>
      <c r="BE51" s="25" t="b">
        <v>0</v>
      </c>
      <c r="BF51" s="25" t="b">
        <v>0</v>
      </c>
      <c r="BG51" s="25" t="b">
        <v>0</v>
      </c>
      <c r="BH51" s="25" t="b">
        <v>0</v>
      </c>
      <c r="BI51" s="25" t="b">
        <v>0</v>
      </c>
      <c r="BJ51" s="25" t="b">
        <v>0</v>
      </c>
      <c r="BK51" s="25" t="b">
        <v>0</v>
      </c>
      <c r="BL51" s="25" t="b">
        <v>0</v>
      </c>
      <c r="BN51" s="22">
        <f t="shared" si="199"/>
        <v>0</v>
      </c>
      <c r="BO51" s="22">
        <f t="shared" si="17"/>
        <v>0</v>
      </c>
      <c r="BP51" s="22">
        <f t="shared" si="17"/>
        <v>0</v>
      </c>
      <c r="BQ51" s="22">
        <f t="shared" si="17"/>
        <v>0</v>
      </c>
      <c r="BR51" s="22">
        <f t="shared" ref="BR51:BR64" si="254">IF(BI51=TRUE,1,0)</f>
        <v>0</v>
      </c>
      <c r="BS51" s="22">
        <f t="shared" ref="BS51:BS64" si="255">IF(BJ51=TRUE,1,0)</f>
        <v>0</v>
      </c>
      <c r="BT51" s="22">
        <f t="shared" ref="BT51:BT64" si="256">IF(BK51=TRUE,1,0)</f>
        <v>0</v>
      </c>
      <c r="BU51" s="22">
        <f t="shared" ref="BU51:BU64" si="257">IF(BL51=TRUE,1,0)</f>
        <v>0</v>
      </c>
      <c r="BW51" s="22">
        <f t="shared" si="92"/>
        <v>0</v>
      </c>
      <c r="BX51" s="22">
        <f t="shared" si="93"/>
        <v>0</v>
      </c>
      <c r="BZ51" s="22">
        <f t="shared" si="94"/>
        <v>0</v>
      </c>
      <c r="CA51" s="22" t="b">
        <f t="shared" si="95"/>
        <v>1</v>
      </c>
      <c r="CB51" s="22">
        <f t="shared" si="96"/>
        <v>1</v>
      </c>
      <c r="CC51" s="32">
        <f t="shared" si="97"/>
        <v>0</v>
      </c>
      <c r="CD51" s="22">
        <f t="shared" si="158"/>
        <v>0</v>
      </c>
      <c r="CE51" s="22">
        <f t="shared" si="159"/>
        <v>0</v>
      </c>
      <c r="CF51" s="22">
        <f t="shared" si="158"/>
        <v>0</v>
      </c>
      <c r="CG51" s="22">
        <f t="shared" si="173"/>
        <v>0</v>
      </c>
      <c r="CH51" s="22" t="str">
        <f t="shared" si="18"/>
        <v/>
      </c>
      <c r="CI51" s="22" t="str">
        <f t="shared" si="160"/>
        <v/>
      </c>
      <c r="CJ51" s="22" t="str">
        <f t="shared" si="98"/>
        <v/>
      </c>
      <c r="CK51" s="22" t="str">
        <f t="shared" si="99"/>
        <v/>
      </c>
      <c r="CL51" s="22" t="str">
        <f t="shared" si="100"/>
        <v/>
      </c>
      <c r="CN51" s="22">
        <f>IF(CM65=2,C51,0)</f>
        <v>0</v>
      </c>
      <c r="CO51" s="22">
        <f t="shared" si="101"/>
        <v>0</v>
      </c>
      <c r="CP51" s="22">
        <f t="shared" si="102"/>
        <v>0</v>
      </c>
      <c r="CS51" s="22">
        <f>O5-B51</f>
        <v>-29</v>
      </c>
      <c r="CT51" s="22">
        <f t="shared" si="103"/>
        <v>0</v>
      </c>
      <c r="CU51" s="22" t="str">
        <f t="shared" si="161"/>
        <v>3</v>
      </c>
      <c r="CV51" s="22" t="str">
        <f t="shared" si="104"/>
        <v/>
      </c>
      <c r="CW51" s="22">
        <f t="shared" si="105"/>
        <v>0</v>
      </c>
      <c r="CX51" s="22">
        <f t="shared" si="106"/>
        <v>0</v>
      </c>
      <c r="CY51" s="22">
        <f t="shared" si="107"/>
        <v>0</v>
      </c>
      <c r="CZ51" s="22">
        <f t="shared" si="108"/>
        <v>0</v>
      </c>
      <c r="DA51" s="22" t="str">
        <f>IF(CT51=1,(#REF!+#REF!+#REF!+#REF!+#REF!+#REF!+#REF!+#REF!)*CO51,"")</f>
        <v/>
      </c>
      <c r="DB51" s="22" t="str">
        <f>IF(CZ51&gt;0,(#REF!+#REF!+#REF!+#REF!+#REF!+#REF!+#REF!+#REF!)*CO51,"")</f>
        <v/>
      </c>
      <c r="DC51" s="22">
        <f t="shared" si="109"/>
        <v>1</v>
      </c>
      <c r="DD51" s="22">
        <f t="shared" si="110"/>
        <v>-28</v>
      </c>
      <c r="DE51" s="22" t="str">
        <f t="shared" si="111"/>
        <v/>
      </c>
      <c r="DF51" s="22" t="str">
        <f>IF(DE51=1,(#REF!+#REF!+#REF!+#REF!+#REF!+#REF!+#REF!+#REF!)*CO51,"")</f>
        <v/>
      </c>
      <c r="DQ51" s="21">
        <f t="shared" si="112"/>
        <v>0</v>
      </c>
      <c r="DR51" s="21">
        <f t="shared" si="113"/>
        <v>0</v>
      </c>
      <c r="DS51" s="47">
        <f t="shared" si="114"/>
        <v>0</v>
      </c>
      <c r="DT51" s="21">
        <f t="shared" si="115"/>
        <v>0</v>
      </c>
      <c r="DU51" s="47">
        <f t="shared" si="116"/>
        <v>0</v>
      </c>
      <c r="DV51" s="21">
        <f t="shared" si="117"/>
        <v>0</v>
      </c>
      <c r="DW51" s="47">
        <f t="shared" si="118"/>
        <v>0</v>
      </c>
      <c r="DX51" s="21">
        <f t="shared" si="119"/>
        <v>0</v>
      </c>
      <c r="DY51" s="21">
        <f t="shared" si="120"/>
        <v>0</v>
      </c>
      <c r="DZ51" s="21">
        <f t="shared" si="121"/>
        <v>0</v>
      </c>
      <c r="EA51" s="21">
        <f t="shared" si="122"/>
        <v>0</v>
      </c>
      <c r="EB51" s="21">
        <f t="shared" si="123"/>
        <v>0</v>
      </c>
      <c r="EC51" s="47">
        <f t="shared" si="124"/>
        <v>0</v>
      </c>
      <c r="ED51" s="21">
        <f t="shared" si="125"/>
        <v>0</v>
      </c>
      <c r="EE51" s="47">
        <f t="shared" si="126"/>
        <v>0</v>
      </c>
      <c r="EF51" s="21">
        <f t="shared" si="127"/>
        <v>0</v>
      </c>
      <c r="EG51" s="47">
        <f t="shared" si="128"/>
        <v>0</v>
      </c>
      <c r="EH51" s="21">
        <f t="shared" si="128"/>
        <v>0</v>
      </c>
      <c r="EI51" s="21">
        <f t="shared" si="129"/>
        <v>0</v>
      </c>
      <c r="EJ51" s="21">
        <f t="shared" si="200"/>
        <v>0</v>
      </c>
      <c r="EK51" s="21" t="str">
        <f t="shared" si="201"/>
        <v/>
      </c>
      <c r="EL51" s="21">
        <f t="shared" si="162"/>
        <v>6.3886735523321256</v>
      </c>
      <c r="EM51" s="21">
        <f t="shared" si="130"/>
        <v>0</v>
      </c>
      <c r="EP51" s="48">
        <f t="shared" si="163"/>
        <v>6</v>
      </c>
      <c r="EQ51" s="47">
        <f t="shared" si="164"/>
        <v>1.2566370614359172</v>
      </c>
      <c r="ER51" s="47">
        <f t="shared" si="165"/>
        <v>1</v>
      </c>
      <c r="ES51" s="47">
        <f t="shared" si="131"/>
        <v>0</v>
      </c>
      <c r="ET51" s="47">
        <f t="shared" si="132"/>
        <v>0</v>
      </c>
      <c r="EU51" s="48">
        <f t="shared" si="133"/>
        <v>0</v>
      </c>
      <c r="EV51" s="48">
        <f t="shared" si="166"/>
        <v>0.4</v>
      </c>
      <c r="EW51" s="30">
        <f t="shared" si="202"/>
        <v>0</v>
      </c>
      <c r="EX51" s="47">
        <f t="shared" si="203"/>
        <v>0</v>
      </c>
      <c r="EY51" s="49">
        <f t="shared" si="204"/>
        <v>0</v>
      </c>
      <c r="EZ51" s="48">
        <f t="shared" si="205"/>
        <v>0</v>
      </c>
      <c r="FA51" s="49">
        <f t="shared" si="206"/>
        <v>0</v>
      </c>
      <c r="FB51" s="48">
        <f t="shared" si="207"/>
        <v>0</v>
      </c>
      <c r="FC51" s="49">
        <f t="shared" si="208"/>
        <v>0</v>
      </c>
      <c r="FD51" s="48">
        <f t="shared" si="209"/>
        <v>0</v>
      </c>
      <c r="FE51" s="49">
        <f t="shared" si="210"/>
        <v>0</v>
      </c>
      <c r="FF51" s="48">
        <f t="shared" si="211"/>
        <v>0</v>
      </c>
      <c r="FG51" s="49">
        <f t="shared" si="212"/>
        <v>0</v>
      </c>
      <c r="FH51" s="48">
        <f t="shared" si="213"/>
        <v>0</v>
      </c>
      <c r="FI51" s="49">
        <f t="shared" si="214"/>
        <v>0</v>
      </c>
      <c r="FJ51" s="48">
        <f t="shared" si="215"/>
        <v>0</v>
      </c>
      <c r="FK51" s="49">
        <f t="shared" si="216"/>
        <v>0</v>
      </c>
      <c r="FL51" s="48">
        <f t="shared" si="217"/>
        <v>0</v>
      </c>
      <c r="FM51" s="49">
        <f t="shared" si="218"/>
        <v>0</v>
      </c>
      <c r="FN51" s="48">
        <f t="shared" si="219"/>
        <v>0</v>
      </c>
      <c r="FO51" s="49">
        <f t="shared" si="220"/>
        <v>0</v>
      </c>
      <c r="FP51" s="48">
        <f t="shared" si="221"/>
        <v>0</v>
      </c>
      <c r="FQ51" s="49">
        <f t="shared" si="222"/>
        <v>0</v>
      </c>
      <c r="FR51" s="48">
        <f t="shared" si="223"/>
        <v>0</v>
      </c>
      <c r="FS51" s="49">
        <f t="shared" si="224"/>
        <v>0</v>
      </c>
      <c r="FT51" s="48">
        <f t="shared" si="225"/>
        <v>0</v>
      </c>
      <c r="FU51" s="21">
        <f t="shared" si="167"/>
        <v>3</v>
      </c>
      <c r="FV51" s="21">
        <f t="shared" si="226"/>
        <v>0</v>
      </c>
      <c r="FW51" s="21">
        <f t="shared" si="134"/>
        <v>0</v>
      </c>
      <c r="FX51" s="22">
        <f t="shared" si="227"/>
        <v>0</v>
      </c>
      <c r="FY51" s="22">
        <f t="shared" si="228"/>
        <v>0</v>
      </c>
      <c r="FZ51" s="21">
        <f t="shared" si="229"/>
        <v>0</v>
      </c>
      <c r="GA51" s="21">
        <f t="shared" si="230"/>
        <v>0</v>
      </c>
      <c r="GB51" s="21">
        <f t="shared" si="231"/>
        <v>0</v>
      </c>
      <c r="GC51" s="21">
        <f t="shared" si="232"/>
        <v>0</v>
      </c>
      <c r="GD51" s="21">
        <f t="shared" si="233"/>
        <v>0</v>
      </c>
      <c r="GE51" s="21">
        <f t="shared" si="234"/>
        <v>0</v>
      </c>
      <c r="GF51" s="21">
        <f t="shared" si="235"/>
        <v>0</v>
      </c>
      <c r="GG51" s="21">
        <f t="shared" si="236"/>
        <v>0</v>
      </c>
      <c r="GH51" s="21">
        <f t="shared" si="237"/>
        <v>0</v>
      </c>
      <c r="GI51" s="21">
        <f t="shared" si="238"/>
        <v>0</v>
      </c>
      <c r="GJ51" s="31">
        <f t="shared" si="239"/>
        <v>0</v>
      </c>
      <c r="GK51" s="21">
        <f t="shared" si="240"/>
        <v>0</v>
      </c>
      <c r="GL51" s="21">
        <f t="shared" si="241"/>
        <v>0</v>
      </c>
      <c r="GM51" s="21">
        <f t="shared" si="242"/>
        <v>0</v>
      </c>
      <c r="GN51" s="21">
        <f t="shared" si="135"/>
        <v>0</v>
      </c>
      <c r="GO51" s="21">
        <f t="shared" si="136"/>
        <v>0</v>
      </c>
      <c r="GP51" s="21">
        <f t="shared" si="137"/>
        <v>0</v>
      </c>
      <c r="GQ51" s="31">
        <f t="shared" si="243"/>
        <v>0</v>
      </c>
      <c r="GR51" s="48">
        <f t="shared" si="168"/>
        <v>8</v>
      </c>
      <c r="GS51" s="48">
        <f t="shared" si="244"/>
        <v>-29</v>
      </c>
      <c r="GT51" s="21">
        <f t="shared" si="245"/>
        <v>0</v>
      </c>
      <c r="GU51" s="31">
        <f t="shared" si="246"/>
        <v>0</v>
      </c>
      <c r="GV51" s="31">
        <f t="shared" si="247"/>
        <v>0</v>
      </c>
      <c r="GW51" s="40">
        <f t="shared" si="169"/>
        <v>0</v>
      </c>
      <c r="GX51" s="21">
        <f t="shared" si="140"/>
        <v>1</v>
      </c>
      <c r="GY51" s="21" t="str">
        <f t="shared" si="141"/>
        <v/>
      </c>
      <c r="GZ51" s="21" t="str">
        <f t="shared" si="248"/>
        <v/>
      </c>
      <c r="HA51" s="21" t="str">
        <f t="shared" si="249"/>
        <v/>
      </c>
      <c r="HB51" s="21">
        <f t="shared" si="250"/>
        <v>0</v>
      </c>
      <c r="HC51" s="21">
        <f t="shared" si="170"/>
        <v>123</v>
      </c>
      <c r="HD51" s="21">
        <f t="shared" si="142"/>
        <v>0</v>
      </c>
      <c r="HE51" s="21">
        <f t="shared" si="171"/>
        <v>0</v>
      </c>
      <c r="HF51" s="21">
        <f t="shared" si="172"/>
        <v>0</v>
      </c>
      <c r="HG51" s="49">
        <f t="shared" si="143"/>
        <v>-29</v>
      </c>
      <c r="HH51" s="49">
        <f t="shared" si="144"/>
        <v>80</v>
      </c>
      <c r="HI51" s="49"/>
      <c r="HJ51" s="21">
        <f t="shared" si="145"/>
        <v>0.5</v>
      </c>
      <c r="HK51" s="21">
        <f t="shared" si="174"/>
        <v>119.11726279229272</v>
      </c>
      <c r="HL51" s="21">
        <f t="shared" si="175"/>
        <v>31.699604776332542</v>
      </c>
      <c r="HM51" s="21">
        <f t="shared" si="176"/>
        <v>15.23458936452888</v>
      </c>
      <c r="HN51" s="21">
        <f t="shared" si="177"/>
        <v>9.1229651450815883</v>
      </c>
      <c r="HO51" s="21">
        <f t="shared" si="178"/>
        <v>6.1341021783603766</v>
      </c>
      <c r="HP51" s="21">
        <f t="shared" si="179"/>
        <v>4.4319044492516984</v>
      </c>
      <c r="HQ51" s="21">
        <f t="shared" si="180"/>
        <v>3.3634159873425307</v>
      </c>
      <c r="HR51" s="21">
        <f t="shared" si="181"/>
        <v>2.6456740803379453</v>
      </c>
      <c r="HS51" s="21">
        <f t="shared" si="182"/>
        <v>2.1387930908558044</v>
      </c>
      <c r="HT51" s="21">
        <f t="shared" si="183"/>
        <v>1.7667573245884549</v>
      </c>
      <c r="HU51" s="21">
        <f t="shared" si="184"/>
        <v>1.4851977795851876</v>
      </c>
      <c r="HV51" s="21">
        <f t="shared" si="185"/>
        <v>1.2667243961104921</v>
      </c>
      <c r="HW51" s="8">
        <f t="shared" si="186"/>
        <v>0</v>
      </c>
      <c r="HX51" s="8">
        <f t="shared" si="187"/>
        <v>0</v>
      </c>
      <c r="HY51" s="8">
        <f t="shared" si="188"/>
        <v>0</v>
      </c>
      <c r="HZ51" s="8">
        <f t="shared" si="189"/>
        <v>0</v>
      </c>
      <c r="IA51" s="8">
        <f t="shared" si="190"/>
        <v>0</v>
      </c>
      <c r="IB51" s="8">
        <f t="shared" si="191"/>
        <v>0</v>
      </c>
      <c r="IC51" s="8">
        <f t="shared" si="192"/>
        <v>0</v>
      </c>
      <c r="ID51" s="8">
        <f t="shared" si="193"/>
        <v>0</v>
      </c>
      <c r="IE51" s="8">
        <f t="shared" si="194"/>
        <v>0</v>
      </c>
      <c r="IF51" s="8">
        <f t="shared" si="195"/>
        <v>0</v>
      </c>
      <c r="IG51" s="8">
        <f t="shared" si="196"/>
        <v>0</v>
      </c>
      <c r="IH51" s="8">
        <f t="shared" si="197"/>
        <v>0</v>
      </c>
      <c r="II51" s="8">
        <f t="shared" si="251"/>
        <v>0</v>
      </c>
      <c r="IJ51" s="10">
        <f t="shared" si="146"/>
        <v>0</v>
      </c>
      <c r="IK51" s="10">
        <f t="shared" si="147"/>
        <v>0</v>
      </c>
      <c r="IL51" s="10">
        <f t="shared" si="253"/>
        <v>0</v>
      </c>
      <c r="IM51" s="10">
        <f t="shared" si="149"/>
        <v>0</v>
      </c>
      <c r="IN51" s="10">
        <f t="shared" si="150"/>
        <v>0</v>
      </c>
      <c r="IO51" s="10">
        <f t="shared" si="151"/>
        <v>0</v>
      </c>
      <c r="IP51" s="10">
        <f t="shared" si="152"/>
        <v>0</v>
      </c>
      <c r="IQ51" s="10">
        <f t="shared" si="153"/>
        <v>0</v>
      </c>
      <c r="IR51" s="10">
        <f t="shared" si="154"/>
        <v>0</v>
      </c>
      <c r="IS51" s="10">
        <f t="shared" si="155"/>
        <v>0</v>
      </c>
      <c r="IT51" s="10">
        <f t="shared" si="156"/>
        <v>0</v>
      </c>
      <c r="IU51" s="10">
        <f t="shared" si="157"/>
        <v>0</v>
      </c>
      <c r="IV51" s="11">
        <f t="shared" si="252"/>
        <v>0</v>
      </c>
    </row>
    <row r="52" spans="1:256" ht="17.100000000000001" customHeight="1" x14ac:dyDescent="0.25">
      <c r="A52" s="2"/>
      <c r="B52" s="206">
        <v>38</v>
      </c>
      <c r="C52" s="16"/>
      <c r="D52" s="232"/>
      <c r="E52" s="232"/>
      <c r="F52" s="232"/>
      <c r="G52" s="232"/>
      <c r="H52" s="232"/>
      <c r="I52" s="232"/>
      <c r="J52" s="232"/>
      <c r="K52" s="232"/>
      <c r="L52" s="158"/>
      <c r="M52" s="158"/>
      <c r="N52" s="171"/>
      <c r="O52" s="158"/>
      <c r="P52" s="158"/>
      <c r="Q52" s="158"/>
      <c r="R52" s="158"/>
      <c r="S52" s="171"/>
      <c r="T52" s="171"/>
      <c r="U52" s="171"/>
      <c r="V52" s="172"/>
      <c r="W52" s="213" t="str">
        <f t="shared" si="198"/>
        <v/>
      </c>
      <c r="X52" s="238"/>
      <c r="Y52" s="240">
        <v>0.5</v>
      </c>
      <c r="Z52" s="121" t="str">
        <f t="shared" si="85"/>
        <v/>
      </c>
      <c r="AA52" s="122" t="str">
        <f t="shared" si="86"/>
        <v/>
      </c>
      <c r="AB52" s="119"/>
      <c r="AC52" s="119"/>
      <c r="AD52" s="119"/>
      <c r="AE52" s="119"/>
      <c r="AF52" s="119"/>
      <c r="AG52" s="119"/>
      <c r="AH52" s="119"/>
      <c r="AI52" s="119"/>
      <c r="AJ52" s="119"/>
      <c r="AK52" s="119"/>
      <c r="AL52" s="119"/>
      <c r="AM52" s="119"/>
      <c r="AN52" s="119"/>
      <c r="AO52" s="119"/>
      <c r="AP52" s="119"/>
      <c r="AQ52" s="119"/>
      <c r="AR52" s="119"/>
      <c r="AS52" s="119"/>
      <c r="AT52" s="120"/>
      <c r="AU52" s="26"/>
      <c r="AV52" s="26"/>
      <c r="AW52" s="44">
        <f t="shared" si="87"/>
        <v>0</v>
      </c>
      <c r="AX52" s="43">
        <f t="shared" si="88"/>
        <v>0</v>
      </c>
      <c r="AY52" s="44">
        <f t="shared" si="89"/>
        <v>0</v>
      </c>
      <c r="AZ52" s="44">
        <f t="shared" si="90"/>
        <v>0</v>
      </c>
      <c r="BA52" s="44">
        <f t="shared" si="91"/>
        <v>0</v>
      </c>
      <c r="BB52" s="26"/>
      <c r="BC52" s="26"/>
      <c r="BD52" s="26"/>
      <c r="BE52" s="25" t="b">
        <v>0</v>
      </c>
      <c r="BF52" s="25" t="b">
        <v>0</v>
      </c>
      <c r="BG52" s="25" t="b">
        <v>0</v>
      </c>
      <c r="BH52" s="25" t="b">
        <v>0</v>
      </c>
      <c r="BI52" s="25" t="b">
        <v>0</v>
      </c>
      <c r="BJ52" s="25" t="b">
        <v>0</v>
      </c>
      <c r="BK52" s="25" t="b">
        <v>0</v>
      </c>
      <c r="BL52" s="25" t="b">
        <v>0</v>
      </c>
      <c r="BN52" s="22">
        <f t="shared" si="199"/>
        <v>0</v>
      </c>
      <c r="BO52" s="22">
        <f t="shared" ref="BO52:BO64" si="258">IF(BF52=TRUE,1,0)</f>
        <v>0</v>
      </c>
      <c r="BP52" s="22">
        <f t="shared" ref="BP52:BP64" si="259">IF(BG52=TRUE,1,0)</f>
        <v>0</v>
      </c>
      <c r="BQ52" s="22">
        <f t="shared" ref="BQ52:BQ64" si="260">IF(BH52=TRUE,1,0)</f>
        <v>0</v>
      </c>
      <c r="BR52" s="22">
        <f t="shared" si="254"/>
        <v>0</v>
      </c>
      <c r="BS52" s="22">
        <f t="shared" si="255"/>
        <v>0</v>
      </c>
      <c r="BT52" s="22">
        <f t="shared" si="256"/>
        <v>0</v>
      </c>
      <c r="BU52" s="22">
        <f t="shared" si="257"/>
        <v>0</v>
      </c>
      <c r="BW52" s="22">
        <f t="shared" si="92"/>
        <v>0</v>
      </c>
      <c r="BX52" s="22">
        <f t="shared" si="93"/>
        <v>0</v>
      </c>
      <c r="BZ52" s="22">
        <f t="shared" si="94"/>
        <v>0</v>
      </c>
      <c r="CA52" s="22" t="b">
        <f t="shared" si="95"/>
        <v>1</v>
      </c>
      <c r="CB52" s="22">
        <f t="shared" si="96"/>
        <v>1</v>
      </c>
      <c r="CC52" s="32">
        <f t="shared" si="97"/>
        <v>0</v>
      </c>
      <c r="CD52" s="22">
        <f t="shared" si="158"/>
        <v>0</v>
      </c>
      <c r="CE52" s="22">
        <f t="shared" si="159"/>
        <v>0</v>
      </c>
      <c r="CF52" s="22">
        <f t="shared" si="158"/>
        <v>0</v>
      </c>
      <c r="CG52" s="22">
        <f t="shared" si="173"/>
        <v>0</v>
      </c>
      <c r="CH52" s="22" t="str">
        <f t="shared" si="18"/>
        <v/>
      </c>
      <c r="CI52" s="22" t="str">
        <f t="shared" si="160"/>
        <v/>
      </c>
      <c r="CJ52" s="22" t="str">
        <f t="shared" si="98"/>
        <v/>
      </c>
      <c r="CK52" s="22" t="str">
        <f t="shared" si="99"/>
        <v/>
      </c>
      <c r="CL52" s="22" t="str">
        <f t="shared" si="100"/>
        <v/>
      </c>
      <c r="CN52" s="22">
        <f>IF(CM65=2,C52,0)</f>
        <v>0</v>
      </c>
      <c r="CO52" s="22">
        <f t="shared" si="101"/>
        <v>0</v>
      </c>
      <c r="CP52" s="22">
        <f t="shared" si="102"/>
        <v>0</v>
      </c>
      <c r="CS52" s="22">
        <f>O5-B52</f>
        <v>-30</v>
      </c>
      <c r="CT52" s="22">
        <f t="shared" si="103"/>
        <v>0</v>
      </c>
      <c r="CU52" s="22" t="str">
        <f t="shared" si="161"/>
        <v>3</v>
      </c>
      <c r="CV52" s="22" t="str">
        <f t="shared" si="104"/>
        <v/>
      </c>
      <c r="CW52" s="22">
        <f t="shared" si="105"/>
        <v>0</v>
      </c>
      <c r="CX52" s="22">
        <f t="shared" si="106"/>
        <v>0</v>
      </c>
      <c r="CY52" s="22">
        <f t="shared" si="107"/>
        <v>0</v>
      </c>
      <c r="CZ52" s="22">
        <f t="shared" si="108"/>
        <v>0</v>
      </c>
      <c r="DA52" s="22" t="str">
        <f>IF(CT52=1,(#REF!+#REF!+#REF!+#REF!+#REF!+#REF!+#REF!+#REF!)*CO52,"")</f>
        <v/>
      </c>
      <c r="DB52" s="22" t="str">
        <f>IF(CZ52&gt;0,(#REF!+#REF!+#REF!+#REF!+#REF!+#REF!+#REF!+#REF!)*CO52,"")</f>
        <v/>
      </c>
      <c r="DC52" s="22">
        <f t="shared" si="109"/>
        <v>1</v>
      </c>
      <c r="DD52" s="22">
        <f t="shared" si="110"/>
        <v>-29</v>
      </c>
      <c r="DE52" s="22" t="str">
        <f t="shared" si="111"/>
        <v/>
      </c>
      <c r="DF52" s="22" t="str">
        <f>IF(DE52=1,(#REF!+#REF!+#REF!+#REF!+#REF!+#REF!+#REF!+#REF!)*CO52,"")</f>
        <v/>
      </c>
      <c r="DQ52" s="21">
        <f t="shared" si="112"/>
        <v>0</v>
      </c>
      <c r="DR52" s="21">
        <f t="shared" si="113"/>
        <v>0</v>
      </c>
      <c r="DS52" s="47">
        <f t="shared" si="114"/>
        <v>0</v>
      </c>
      <c r="DT52" s="21">
        <f t="shared" si="115"/>
        <v>0</v>
      </c>
      <c r="DU52" s="47">
        <f t="shared" si="116"/>
        <v>0</v>
      </c>
      <c r="DV52" s="21">
        <f t="shared" si="117"/>
        <v>0</v>
      </c>
      <c r="DW52" s="47">
        <f t="shared" si="118"/>
        <v>0</v>
      </c>
      <c r="DX52" s="21">
        <f t="shared" si="119"/>
        <v>0</v>
      </c>
      <c r="DY52" s="21">
        <f t="shared" si="120"/>
        <v>0</v>
      </c>
      <c r="DZ52" s="21">
        <f t="shared" si="121"/>
        <v>0</v>
      </c>
      <c r="EA52" s="21">
        <f t="shared" si="122"/>
        <v>0</v>
      </c>
      <c r="EB52" s="21">
        <f t="shared" si="123"/>
        <v>0</v>
      </c>
      <c r="EC52" s="47">
        <f t="shared" si="124"/>
        <v>0</v>
      </c>
      <c r="ED52" s="21">
        <f t="shared" si="125"/>
        <v>0</v>
      </c>
      <c r="EE52" s="47">
        <f t="shared" si="126"/>
        <v>0</v>
      </c>
      <c r="EF52" s="21">
        <f t="shared" si="127"/>
        <v>0</v>
      </c>
      <c r="EG52" s="47">
        <f t="shared" si="128"/>
        <v>0</v>
      </c>
      <c r="EH52" s="21">
        <f t="shared" si="128"/>
        <v>0</v>
      </c>
      <c r="EI52" s="21">
        <f t="shared" si="129"/>
        <v>0</v>
      </c>
      <c r="EJ52" s="21">
        <f t="shared" si="200"/>
        <v>0</v>
      </c>
      <c r="EK52" s="21" t="str">
        <f t="shared" si="201"/>
        <v/>
      </c>
      <c r="EL52" s="21">
        <f t="shared" si="162"/>
        <v>6.3886735523321256</v>
      </c>
      <c r="EM52" s="21">
        <f t="shared" si="130"/>
        <v>0</v>
      </c>
      <c r="EP52" s="48">
        <f t="shared" si="163"/>
        <v>6</v>
      </c>
      <c r="EQ52" s="47">
        <f t="shared" si="164"/>
        <v>1.2566370614359172</v>
      </c>
      <c r="ER52" s="47">
        <f t="shared" si="165"/>
        <v>1</v>
      </c>
      <c r="ES52" s="47">
        <f t="shared" si="131"/>
        <v>0</v>
      </c>
      <c r="ET52" s="47">
        <f t="shared" si="132"/>
        <v>0</v>
      </c>
      <c r="EU52" s="48">
        <f t="shared" si="133"/>
        <v>0</v>
      </c>
      <c r="EV52" s="48">
        <f t="shared" si="166"/>
        <v>0.4</v>
      </c>
      <c r="EW52" s="30">
        <f t="shared" si="202"/>
        <v>0</v>
      </c>
      <c r="EX52" s="47">
        <f t="shared" si="203"/>
        <v>0</v>
      </c>
      <c r="EY52" s="49">
        <f t="shared" si="204"/>
        <v>0</v>
      </c>
      <c r="EZ52" s="48">
        <f t="shared" si="205"/>
        <v>0</v>
      </c>
      <c r="FA52" s="49">
        <f t="shared" si="206"/>
        <v>0</v>
      </c>
      <c r="FB52" s="48">
        <f t="shared" si="207"/>
        <v>0</v>
      </c>
      <c r="FC52" s="49">
        <f t="shared" si="208"/>
        <v>0</v>
      </c>
      <c r="FD52" s="48">
        <f t="shared" si="209"/>
        <v>0</v>
      </c>
      <c r="FE52" s="49">
        <f t="shared" si="210"/>
        <v>0</v>
      </c>
      <c r="FF52" s="48">
        <f t="shared" si="211"/>
        <v>0</v>
      </c>
      <c r="FG52" s="49">
        <f t="shared" si="212"/>
        <v>0</v>
      </c>
      <c r="FH52" s="48">
        <f t="shared" si="213"/>
        <v>0</v>
      </c>
      <c r="FI52" s="49">
        <f t="shared" si="214"/>
        <v>0</v>
      </c>
      <c r="FJ52" s="48">
        <f t="shared" si="215"/>
        <v>0</v>
      </c>
      <c r="FK52" s="49">
        <f t="shared" si="216"/>
        <v>0</v>
      </c>
      <c r="FL52" s="48">
        <f t="shared" si="217"/>
        <v>0</v>
      </c>
      <c r="FM52" s="49">
        <f t="shared" si="218"/>
        <v>0</v>
      </c>
      <c r="FN52" s="48">
        <f t="shared" si="219"/>
        <v>0</v>
      </c>
      <c r="FO52" s="49">
        <f t="shared" si="220"/>
        <v>0</v>
      </c>
      <c r="FP52" s="48">
        <f t="shared" si="221"/>
        <v>0</v>
      </c>
      <c r="FQ52" s="49">
        <f t="shared" si="222"/>
        <v>0</v>
      </c>
      <c r="FR52" s="48">
        <f t="shared" si="223"/>
        <v>0</v>
      </c>
      <c r="FS52" s="49">
        <f t="shared" si="224"/>
        <v>0</v>
      </c>
      <c r="FT52" s="48">
        <f t="shared" si="225"/>
        <v>0</v>
      </c>
      <c r="FU52" s="21">
        <f t="shared" si="167"/>
        <v>3</v>
      </c>
      <c r="FV52" s="21">
        <f t="shared" si="226"/>
        <v>0</v>
      </c>
      <c r="FW52" s="21">
        <f t="shared" si="134"/>
        <v>0</v>
      </c>
      <c r="FX52" s="22">
        <f t="shared" si="227"/>
        <v>0</v>
      </c>
      <c r="FY52" s="22">
        <f t="shared" si="228"/>
        <v>0</v>
      </c>
      <c r="FZ52" s="21">
        <f t="shared" si="229"/>
        <v>0</v>
      </c>
      <c r="GA52" s="21">
        <f t="shared" si="230"/>
        <v>0</v>
      </c>
      <c r="GB52" s="21">
        <f t="shared" si="231"/>
        <v>0</v>
      </c>
      <c r="GC52" s="21">
        <f t="shared" si="232"/>
        <v>0</v>
      </c>
      <c r="GD52" s="21">
        <f t="shared" si="233"/>
        <v>0</v>
      </c>
      <c r="GE52" s="21">
        <f t="shared" si="234"/>
        <v>0</v>
      </c>
      <c r="GF52" s="21">
        <f t="shared" si="235"/>
        <v>0</v>
      </c>
      <c r="GG52" s="21">
        <f t="shared" si="236"/>
        <v>0</v>
      </c>
      <c r="GH52" s="21">
        <f t="shared" si="237"/>
        <v>0</v>
      </c>
      <c r="GI52" s="21">
        <f t="shared" si="238"/>
        <v>0</v>
      </c>
      <c r="GJ52" s="31">
        <f t="shared" si="239"/>
        <v>0</v>
      </c>
      <c r="GK52" s="21">
        <f t="shared" si="240"/>
        <v>0</v>
      </c>
      <c r="GL52" s="21">
        <f t="shared" si="241"/>
        <v>0</v>
      </c>
      <c r="GM52" s="21">
        <f t="shared" si="242"/>
        <v>0</v>
      </c>
      <c r="GN52" s="21">
        <f t="shared" si="135"/>
        <v>0</v>
      </c>
      <c r="GO52" s="21">
        <f t="shared" si="136"/>
        <v>0</v>
      </c>
      <c r="GP52" s="21">
        <f t="shared" si="137"/>
        <v>0</v>
      </c>
      <c r="GQ52" s="31">
        <f t="shared" si="243"/>
        <v>0</v>
      </c>
      <c r="GR52" s="48">
        <f t="shared" si="168"/>
        <v>8</v>
      </c>
      <c r="GS52" s="48">
        <f t="shared" si="244"/>
        <v>-30</v>
      </c>
      <c r="GT52" s="21">
        <f t="shared" si="245"/>
        <v>0</v>
      </c>
      <c r="GU52" s="31">
        <f t="shared" si="246"/>
        <v>0</v>
      </c>
      <c r="GV52" s="31">
        <f t="shared" si="247"/>
        <v>0</v>
      </c>
      <c r="GW52" s="40">
        <f t="shared" si="169"/>
        <v>0</v>
      </c>
      <c r="GX52" s="21">
        <f t="shared" si="140"/>
        <v>1</v>
      </c>
      <c r="GY52" s="21" t="str">
        <f t="shared" si="141"/>
        <v/>
      </c>
      <c r="GZ52" s="21" t="str">
        <f t="shared" si="248"/>
        <v/>
      </c>
      <c r="HA52" s="21" t="str">
        <f t="shared" si="249"/>
        <v/>
      </c>
      <c r="HB52" s="21">
        <f t="shared" si="250"/>
        <v>0</v>
      </c>
      <c r="HC52" s="21">
        <f t="shared" si="170"/>
        <v>123</v>
      </c>
      <c r="HD52" s="21">
        <f t="shared" si="142"/>
        <v>0</v>
      </c>
      <c r="HE52" s="21">
        <f t="shared" si="171"/>
        <v>0</v>
      </c>
      <c r="HF52" s="21">
        <f t="shared" si="172"/>
        <v>0</v>
      </c>
      <c r="HG52" s="49">
        <f t="shared" si="143"/>
        <v>-30</v>
      </c>
      <c r="HH52" s="49">
        <f t="shared" si="144"/>
        <v>80</v>
      </c>
      <c r="HI52" s="49"/>
      <c r="HJ52" s="21">
        <f t="shared" si="145"/>
        <v>0.5</v>
      </c>
      <c r="HK52" s="21">
        <f t="shared" si="174"/>
        <v>119.11726279229272</v>
      </c>
      <c r="HL52" s="21">
        <f t="shared" si="175"/>
        <v>31.699604776332542</v>
      </c>
      <c r="HM52" s="21">
        <f t="shared" si="176"/>
        <v>15.23458936452888</v>
      </c>
      <c r="HN52" s="21">
        <f t="shared" si="177"/>
        <v>9.1229651450815883</v>
      </c>
      <c r="HO52" s="21">
        <f t="shared" si="178"/>
        <v>6.1341021783603766</v>
      </c>
      <c r="HP52" s="21">
        <f t="shared" si="179"/>
        <v>4.4319044492516984</v>
      </c>
      <c r="HQ52" s="21">
        <f t="shared" si="180"/>
        <v>3.3634159873425307</v>
      </c>
      <c r="HR52" s="21">
        <f t="shared" si="181"/>
        <v>2.6456740803379453</v>
      </c>
      <c r="HS52" s="21">
        <f t="shared" si="182"/>
        <v>2.1387930908558044</v>
      </c>
      <c r="HT52" s="21">
        <f t="shared" si="183"/>
        <v>1.7667573245884549</v>
      </c>
      <c r="HU52" s="21">
        <f t="shared" si="184"/>
        <v>1.4851977795851876</v>
      </c>
      <c r="HV52" s="21">
        <f t="shared" si="185"/>
        <v>1.2667243961104921</v>
      </c>
      <c r="HW52" s="8">
        <f t="shared" si="186"/>
        <v>0</v>
      </c>
      <c r="HX52" s="8">
        <f t="shared" si="187"/>
        <v>0</v>
      </c>
      <c r="HY52" s="8">
        <f t="shared" si="188"/>
        <v>0</v>
      </c>
      <c r="HZ52" s="8">
        <f t="shared" si="189"/>
        <v>0</v>
      </c>
      <c r="IA52" s="8">
        <f t="shared" si="190"/>
        <v>0</v>
      </c>
      <c r="IB52" s="8">
        <f t="shared" si="191"/>
        <v>0</v>
      </c>
      <c r="IC52" s="8">
        <f t="shared" si="192"/>
        <v>0</v>
      </c>
      <c r="ID52" s="8">
        <f t="shared" si="193"/>
        <v>0</v>
      </c>
      <c r="IE52" s="8">
        <f t="shared" si="194"/>
        <v>0</v>
      </c>
      <c r="IF52" s="8">
        <f t="shared" si="195"/>
        <v>0</v>
      </c>
      <c r="IG52" s="8">
        <f t="shared" si="196"/>
        <v>0</v>
      </c>
      <c r="IH52" s="8">
        <f t="shared" si="197"/>
        <v>0</v>
      </c>
      <c r="II52" s="8">
        <f t="shared" si="251"/>
        <v>0</v>
      </c>
      <c r="IJ52" s="10">
        <f t="shared" si="146"/>
        <v>0</v>
      </c>
      <c r="IK52" s="10">
        <f t="shared" si="147"/>
        <v>0</v>
      </c>
      <c r="IL52" s="10">
        <f t="shared" si="253"/>
        <v>0</v>
      </c>
      <c r="IM52" s="10">
        <f t="shared" si="149"/>
        <v>0</v>
      </c>
      <c r="IN52" s="10">
        <f t="shared" si="150"/>
        <v>0</v>
      </c>
      <c r="IO52" s="10">
        <f t="shared" si="151"/>
        <v>0</v>
      </c>
      <c r="IP52" s="10">
        <f t="shared" si="152"/>
        <v>0</v>
      </c>
      <c r="IQ52" s="10">
        <f t="shared" si="153"/>
        <v>0</v>
      </c>
      <c r="IR52" s="10">
        <f t="shared" si="154"/>
        <v>0</v>
      </c>
      <c r="IS52" s="10">
        <f t="shared" si="155"/>
        <v>0</v>
      </c>
      <c r="IT52" s="10">
        <f t="shared" si="156"/>
        <v>0</v>
      </c>
      <c r="IU52" s="10">
        <f t="shared" si="157"/>
        <v>0</v>
      </c>
      <c r="IV52" s="11">
        <f t="shared" si="252"/>
        <v>0</v>
      </c>
    </row>
    <row r="53" spans="1:256" ht="17.100000000000001" customHeight="1" x14ac:dyDescent="0.25">
      <c r="A53" s="2"/>
      <c r="B53" s="206">
        <v>39</v>
      </c>
      <c r="C53" s="16"/>
      <c r="D53" s="232"/>
      <c r="E53" s="232"/>
      <c r="F53" s="232"/>
      <c r="G53" s="232"/>
      <c r="H53" s="232"/>
      <c r="I53" s="232"/>
      <c r="J53" s="232"/>
      <c r="K53" s="232"/>
      <c r="L53" s="171"/>
      <c r="M53" s="171"/>
      <c r="N53" s="171"/>
      <c r="O53" s="158"/>
      <c r="P53" s="158"/>
      <c r="Q53" s="158"/>
      <c r="R53" s="158"/>
      <c r="S53" s="158"/>
      <c r="T53" s="171"/>
      <c r="U53" s="171"/>
      <c r="V53" s="172"/>
      <c r="W53" s="213" t="str">
        <f t="shared" si="198"/>
        <v/>
      </c>
      <c r="X53" s="238"/>
      <c r="Y53" s="240">
        <v>0.5</v>
      </c>
      <c r="Z53" s="121" t="str">
        <f t="shared" si="85"/>
        <v/>
      </c>
      <c r="AA53" s="122" t="str">
        <f t="shared" si="86"/>
        <v/>
      </c>
      <c r="AB53" s="119"/>
      <c r="AC53" s="119"/>
      <c r="AD53" s="119"/>
      <c r="AE53" s="119"/>
      <c r="AF53" s="119"/>
      <c r="AG53" s="119"/>
      <c r="AH53" s="119"/>
      <c r="AI53" s="119"/>
      <c r="AJ53" s="119"/>
      <c r="AK53" s="119"/>
      <c r="AL53" s="119"/>
      <c r="AM53" s="119"/>
      <c r="AN53" s="119"/>
      <c r="AO53" s="119"/>
      <c r="AP53" s="119"/>
      <c r="AQ53" s="119"/>
      <c r="AR53" s="119"/>
      <c r="AS53" s="119"/>
      <c r="AT53" s="120"/>
      <c r="AU53" s="26"/>
      <c r="AV53" s="26"/>
      <c r="AW53" s="44">
        <f t="shared" si="87"/>
        <v>0</v>
      </c>
      <c r="AX53" s="43">
        <f t="shared" si="88"/>
        <v>0</v>
      </c>
      <c r="AY53" s="44">
        <f t="shared" si="89"/>
        <v>0</v>
      </c>
      <c r="AZ53" s="44">
        <f t="shared" si="90"/>
        <v>0</v>
      </c>
      <c r="BA53" s="44">
        <f t="shared" si="91"/>
        <v>0</v>
      </c>
      <c r="BB53" s="26"/>
      <c r="BC53" s="26"/>
      <c r="BD53" s="26"/>
      <c r="BE53" s="25" t="b">
        <v>0</v>
      </c>
      <c r="BF53" s="25" t="b">
        <v>0</v>
      </c>
      <c r="BG53" s="25" t="b">
        <v>0</v>
      </c>
      <c r="BH53" s="25" t="b">
        <v>0</v>
      </c>
      <c r="BI53" s="25" t="b">
        <v>0</v>
      </c>
      <c r="BJ53" s="25" t="b">
        <v>0</v>
      </c>
      <c r="BK53" s="25" t="b">
        <v>0</v>
      </c>
      <c r="BL53" s="25" t="b">
        <v>0</v>
      </c>
      <c r="BN53" s="22">
        <f t="shared" si="199"/>
        <v>0</v>
      </c>
      <c r="BO53" s="22">
        <f t="shared" si="258"/>
        <v>0</v>
      </c>
      <c r="BP53" s="22">
        <f t="shared" si="259"/>
        <v>0</v>
      </c>
      <c r="BQ53" s="22">
        <f t="shared" si="260"/>
        <v>0</v>
      </c>
      <c r="BR53" s="22">
        <f t="shared" si="254"/>
        <v>0</v>
      </c>
      <c r="BS53" s="22">
        <f t="shared" si="255"/>
        <v>0</v>
      </c>
      <c r="BT53" s="22">
        <f t="shared" si="256"/>
        <v>0</v>
      </c>
      <c r="BU53" s="22">
        <f t="shared" si="257"/>
        <v>0</v>
      </c>
      <c r="BW53" s="22">
        <f t="shared" si="92"/>
        <v>0</v>
      </c>
      <c r="BX53" s="22">
        <f t="shared" si="93"/>
        <v>0</v>
      </c>
      <c r="BZ53" s="22">
        <f t="shared" si="94"/>
        <v>0</v>
      </c>
      <c r="CA53" s="22" t="b">
        <f t="shared" si="95"/>
        <v>1</v>
      </c>
      <c r="CB53" s="22">
        <f t="shared" si="96"/>
        <v>1</v>
      </c>
      <c r="CC53" s="32">
        <f t="shared" si="97"/>
        <v>0</v>
      </c>
      <c r="CD53" s="22">
        <f t="shared" si="158"/>
        <v>0</v>
      </c>
      <c r="CE53" s="22">
        <f t="shared" si="159"/>
        <v>0</v>
      </c>
      <c r="CF53" s="22">
        <f t="shared" si="158"/>
        <v>0</v>
      </c>
      <c r="CG53" s="22">
        <f t="shared" si="173"/>
        <v>0</v>
      </c>
      <c r="CH53" s="22" t="str">
        <f t="shared" si="18"/>
        <v/>
      </c>
      <c r="CI53" s="22" t="str">
        <f t="shared" si="160"/>
        <v/>
      </c>
      <c r="CJ53" s="22" t="str">
        <f t="shared" si="98"/>
        <v/>
      </c>
      <c r="CK53" s="22" t="str">
        <f t="shared" si="99"/>
        <v/>
      </c>
      <c r="CL53" s="22" t="str">
        <f t="shared" si="100"/>
        <v/>
      </c>
      <c r="CN53" s="22">
        <f>IF(CM65=2,C53,0)</f>
        <v>0</v>
      </c>
      <c r="CO53" s="22">
        <f t="shared" si="101"/>
        <v>0</v>
      </c>
      <c r="CP53" s="22">
        <f t="shared" si="102"/>
        <v>0</v>
      </c>
      <c r="CS53" s="22">
        <f>O5-B53</f>
        <v>-31</v>
      </c>
      <c r="CT53" s="22">
        <f t="shared" si="103"/>
        <v>0</v>
      </c>
      <c r="CU53" s="22" t="str">
        <f t="shared" si="161"/>
        <v>3</v>
      </c>
      <c r="CV53" s="22" t="str">
        <f t="shared" si="104"/>
        <v/>
      </c>
      <c r="CW53" s="22">
        <f t="shared" si="105"/>
        <v>0</v>
      </c>
      <c r="CX53" s="22">
        <f t="shared" si="106"/>
        <v>0</v>
      </c>
      <c r="CY53" s="22">
        <f t="shared" si="107"/>
        <v>0</v>
      </c>
      <c r="CZ53" s="22">
        <f t="shared" si="108"/>
        <v>0</v>
      </c>
      <c r="DA53" s="22" t="str">
        <f>IF(CT53=1,(#REF!+#REF!+#REF!+#REF!+#REF!+#REF!+#REF!+#REF!)*CO53,"")</f>
        <v/>
      </c>
      <c r="DB53" s="22" t="str">
        <f>IF(CZ53&gt;0,(#REF!+#REF!+#REF!+#REF!+#REF!+#REF!+#REF!+#REF!)*CO53,"")</f>
        <v/>
      </c>
      <c r="DC53" s="22">
        <f t="shared" si="109"/>
        <v>1</v>
      </c>
      <c r="DD53" s="22">
        <f t="shared" si="110"/>
        <v>-30</v>
      </c>
      <c r="DE53" s="22" t="str">
        <f t="shared" si="111"/>
        <v/>
      </c>
      <c r="DF53" s="22" t="str">
        <f>IF(DE53=1,(#REF!+#REF!+#REF!+#REF!+#REF!+#REF!+#REF!+#REF!)*CO53,"")</f>
        <v/>
      </c>
      <c r="DQ53" s="21">
        <f t="shared" si="112"/>
        <v>0</v>
      </c>
      <c r="DR53" s="21">
        <f t="shared" si="113"/>
        <v>0</v>
      </c>
      <c r="DS53" s="47">
        <f t="shared" si="114"/>
        <v>0</v>
      </c>
      <c r="DT53" s="21">
        <f t="shared" si="115"/>
        <v>0</v>
      </c>
      <c r="DU53" s="47">
        <f t="shared" si="116"/>
        <v>0</v>
      </c>
      <c r="DV53" s="21">
        <f t="shared" si="117"/>
        <v>0</v>
      </c>
      <c r="DW53" s="47">
        <f t="shared" si="118"/>
        <v>0</v>
      </c>
      <c r="DX53" s="21">
        <f t="shared" si="119"/>
        <v>0</v>
      </c>
      <c r="DY53" s="21">
        <f t="shared" si="120"/>
        <v>0</v>
      </c>
      <c r="DZ53" s="21">
        <f t="shared" si="121"/>
        <v>0</v>
      </c>
      <c r="EA53" s="21">
        <f t="shared" si="122"/>
        <v>0</v>
      </c>
      <c r="EB53" s="21">
        <f t="shared" si="123"/>
        <v>0</v>
      </c>
      <c r="EC53" s="47">
        <f t="shared" si="124"/>
        <v>0</v>
      </c>
      <c r="ED53" s="21">
        <f t="shared" si="125"/>
        <v>0</v>
      </c>
      <c r="EE53" s="47">
        <f t="shared" si="126"/>
        <v>0</v>
      </c>
      <c r="EF53" s="21">
        <f t="shared" si="127"/>
        <v>0</v>
      </c>
      <c r="EG53" s="47">
        <f t="shared" si="128"/>
        <v>0</v>
      </c>
      <c r="EH53" s="21">
        <f t="shared" si="128"/>
        <v>0</v>
      </c>
      <c r="EI53" s="21">
        <f t="shared" si="129"/>
        <v>0</v>
      </c>
      <c r="EJ53" s="21">
        <f t="shared" si="200"/>
        <v>0</v>
      </c>
      <c r="EK53" s="21" t="str">
        <f t="shared" si="201"/>
        <v/>
      </c>
      <c r="EL53" s="21">
        <f t="shared" si="162"/>
        <v>6.3886735523321256</v>
      </c>
      <c r="EM53" s="21">
        <f t="shared" si="130"/>
        <v>0</v>
      </c>
      <c r="EP53" s="48">
        <f t="shared" si="163"/>
        <v>6</v>
      </c>
      <c r="EQ53" s="47">
        <f t="shared" si="164"/>
        <v>1.2566370614359172</v>
      </c>
      <c r="ER53" s="47">
        <f t="shared" si="165"/>
        <v>1</v>
      </c>
      <c r="ES53" s="47">
        <f t="shared" si="131"/>
        <v>0</v>
      </c>
      <c r="ET53" s="47">
        <f t="shared" si="132"/>
        <v>0</v>
      </c>
      <c r="EU53" s="48">
        <f t="shared" si="133"/>
        <v>0</v>
      </c>
      <c r="EV53" s="48">
        <f t="shared" si="166"/>
        <v>0.4</v>
      </c>
      <c r="EW53" s="30">
        <f t="shared" si="202"/>
        <v>0</v>
      </c>
      <c r="EX53" s="47">
        <f t="shared" si="203"/>
        <v>0</v>
      </c>
      <c r="EY53" s="49">
        <f t="shared" si="204"/>
        <v>0</v>
      </c>
      <c r="EZ53" s="48">
        <f t="shared" si="205"/>
        <v>0</v>
      </c>
      <c r="FA53" s="49">
        <f t="shared" si="206"/>
        <v>0</v>
      </c>
      <c r="FB53" s="48">
        <f t="shared" si="207"/>
        <v>0</v>
      </c>
      <c r="FC53" s="49">
        <f t="shared" si="208"/>
        <v>0</v>
      </c>
      <c r="FD53" s="48">
        <f t="shared" si="209"/>
        <v>0</v>
      </c>
      <c r="FE53" s="49">
        <f t="shared" si="210"/>
        <v>0</v>
      </c>
      <c r="FF53" s="48">
        <f t="shared" si="211"/>
        <v>0</v>
      </c>
      <c r="FG53" s="49">
        <f t="shared" si="212"/>
        <v>0</v>
      </c>
      <c r="FH53" s="48">
        <f t="shared" si="213"/>
        <v>0</v>
      </c>
      <c r="FI53" s="49">
        <f t="shared" si="214"/>
        <v>0</v>
      </c>
      <c r="FJ53" s="48">
        <f t="shared" si="215"/>
        <v>0</v>
      </c>
      <c r="FK53" s="49">
        <f t="shared" si="216"/>
        <v>0</v>
      </c>
      <c r="FL53" s="48">
        <f t="shared" si="217"/>
        <v>0</v>
      </c>
      <c r="FM53" s="49">
        <f t="shared" si="218"/>
        <v>0</v>
      </c>
      <c r="FN53" s="48">
        <f t="shared" si="219"/>
        <v>0</v>
      </c>
      <c r="FO53" s="49">
        <f t="shared" si="220"/>
        <v>0</v>
      </c>
      <c r="FP53" s="48">
        <f t="shared" si="221"/>
        <v>0</v>
      </c>
      <c r="FQ53" s="49">
        <f t="shared" si="222"/>
        <v>0</v>
      </c>
      <c r="FR53" s="48">
        <f t="shared" si="223"/>
        <v>0</v>
      </c>
      <c r="FS53" s="49">
        <f t="shared" si="224"/>
        <v>0</v>
      </c>
      <c r="FT53" s="48">
        <f t="shared" si="225"/>
        <v>0</v>
      </c>
      <c r="FU53" s="21">
        <f t="shared" si="167"/>
        <v>3</v>
      </c>
      <c r="FV53" s="21">
        <f t="shared" si="226"/>
        <v>0</v>
      </c>
      <c r="FW53" s="21">
        <f t="shared" si="134"/>
        <v>0</v>
      </c>
      <c r="FX53" s="22">
        <f t="shared" si="227"/>
        <v>0</v>
      </c>
      <c r="FY53" s="22">
        <f t="shared" si="228"/>
        <v>0</v>
      </c>
      <c r="FZ53" s="21">
        <f t="shared" si="229"/>
        <v>0</v>
      </c>
      <c r="GA53" s="21">
        <f t="shared" si="230"/>
        <v>0</v>
      </c>
      <c r="GB53" s="21">
        <f t="shared" si="231"/>
        <v>0</v>
      </c>
      <c r="GC53" s="21">
        <f t="shared" si="232"/>
        <v>0</v>
      </c>
      <c r="GD53" s="21">
        <f t="shared" si="233"/>
        <v>0</v>
      </c>
      <c r="GE53" s="21">
        <f t="shared" si="234"/>
        <v>0</v>
      </c>
      <c r="GF53" s="21">
        <f t="shared" si="235"/>
        <v>0</v>
      </c>
      <c r="GG53" s="21">
        <f t="shared" si="236"/>
        <v>0</v>
      </c>
      <c r="GH53" s="21">
        <f t="shared" si="237"/>
        <v>0</v>
      </c>
      <c r="GI53" s="21">
        <f t="shared" si="238"/>
        <v>0</v>
      </c>
      <c r="GJ53" s="31">
        <f t="shared" si="239"/>
        <v>0</v>
      </c>
      <c r="GK53" s="21">
        <f t="shared" si="240"/>
        <v>0</v>
      </c>
      <c r="GL53" s="21">
        <f t="shared" si="241"/>
        <v>0</v>
      </c>
      <c r="GM53" s="21">
        <f t="shared" si="242"/>
        <v>0</v>
      </c>
      <c r="GN53" s="21">
        <f t="shared" si="135"/>
        <v>0</v>
      </c>
      <c r="GO53" s="21">
        <f t="shared" si="136"/>
        <v>0</v>
      </c>
      <c r="GP53" s="21">
        <f t="shared" si="137"/>
        <v>0</v>
      </c>
      <c r="GQ53" s="31">
        <f t="shared" si="243"/>
        <v>0</v>
      </c>
      <c r="GR53" s="48">
        <f t="shared" si="168"/>
        <v>8</v>
      </c>
      <c r="GS53" s="48">
        <f t="shared" si="244"/>
        <v>-31</v>
      </c>
      <c r="GT53" s="21">
        <f t="shared" si="245"/>
        <v>0</v>
      </c>
      <c r="GU53" s="31">
        <f t="shared" si="246"/>
        <v>0</v>
      </c>
      <c r="GV53" s="31">
        <f t="shared" si="247"/>
        <v>0</v>
      </c>
      <c r="GW53" s="40">
        <f t="shared" si="169"/>
        <v>0</v>
      </c>
      <c r="GX53" s="21">
        <f t="shared" si="140"/>
        <v>1</v>
      </c>
      <c r="GY53" s="21" t="str">
        <f t="shared" si="141"/>
        <v/>
      </c>
      <c r="GZ53" s="21" t="str">
        <f t="shared" si="248"/>
        <v/>
      </c>
      <c r="HA53" s="21" t="str">
        <f t="shared" si="249"/>
        <v/>
      </c>
      <c r="HB53" s="21">
        <f t="shared" si="250"/>
        <v>0</v>
      </c>
      <c r="HC53" s="21">
        <f t="shared" si="170"/>
        <v>123</v>
      </c>
      <c r="HD53" s="21">
        <f t="shared" si="142"/>
        <v>0</v>
      </c>
      <c r="HE53" s="21">
        <f t="shared" si="171"/>
        <v>0</v>
      </c>
      <c r="HF53" s="21">
        <f t="shared" si="172"/>
        <v>0</v>
      </c>
      <c r="HG53" s="49">
        <f t="shared" si="143"/>
        <v>-31</v>
      </c>
      <c r="HH53" s="49">
        <f t="shared" si="144"/>
        <v>80</v>
      </c>
      <c r="HI53" s="49"/>
      <c r="HJ53" s="21">
        <f t="shared" si="145"/>
        <v>0.5</v>
      </c>
      <c r="HK53" s="21">
        <f t="shared" si="174"/>
        <v>119.11726279229272</v>
      </c>
      <c r="HL53" s="21">
        <f t="shared" si="175"/>
        <v>31.699604776332542</v>
      </c>
      <c r="HM53" s="21">
        <f t="shared" si="176"/>
        <v>15.23458936452888</v>
      </c>
      <c r="HN53" s="21">
        <f t="shared" si="177"/>
        <v>9.1229651450815883</v>
      </c>
      <c r="HO53" s="21">
        <f t="shared" si="178"/>
        <v>6.1341021783603766</v>
      </c>
      <c r="HP53" s="21">
        <f t="shared" si="179"/>
        <v>4.4319044492516984</v>
      </c>
      <c r="HQ53" s="21">
        <f t="shared" si="180"/>
        <v>3.3634159873425307</v>
      </c>
      <c r="HR53" s="21">
        <f t="shared" si="181"/>
        <v>2.6456740803379453</v>
      </c>
      <c r="HS53" s="21">
        <f t="shared" si="182"/>
        <v>2.1387930908558044</v>
      </c>
      <c r="HT53" s="21">
        <f t="shared" si="183"/>
        <v>1.7667573245884549</v>
      </c>
      <c r="HU53" s="21">
        <f t="shared" si="184"/>
        <v>1.4851977795851876</v>
      </c>
      <c r="HV53" s="21">
        <f t="shared" si="185"/>
        <v>1.2667243961104921</v>
      </c>
      <c r="HW53" s="8">
        <f t="shared" si="186"/>
        <v>0</v>
      </c>
      <c r="HX53" s="8">
        <f t="shared" si="187"/>
        <v>0</v>
      </c>
      <c r="HY53" s="8">
        <f t="shared" si="188"/>
        <v>0</v>
      </c>
      <c r="HZ53" s="8">
        <f t="shared" si="189"/>
        <v>0</v>
      </c>
      <c r="IA53" s="8">
        <f t="shared" si="190"/>
        <v>0</v>
      </c>
      <c r="IB53" s="8">
        <f t="shared" si="191"/>
        <v>0</v>
      </c>
      <c r="IC53" s="8">
        <f t="shared" si="192"/>
        <v>0</v>
      </c>
      <c r="ID53" s="8">
        <f t="shared" si="193"/>
        <v>0</v>
      </c>
      <c r="IE53" s="8">
        <f t="shared" si="194"/>
        <v>0</v>
      </c>
      <c r="IF53" s="8">
        <f t="shared" si="195"/>
        <v>0</v>
      </c>
      <c r="IG53" s="8">
        <f t="shared" si="196"/>
        <v>0</v>
      </c>
      <c r="IH53" s="8">
        <f t="shared" si="197"/>
        <v>0</v>
      </c>
      <c r="II53" s="8">
        <f t="shared" si="251"/>
        <v>0</v>
      </c>
      <c r="IJ53" s="10">
        <f t="shared" si="146"/>
        <v>0</v>
      </c>
      <c r="IK53" s="10">
        <f t="shared" si="147"/>
        <v>0</v>
      </c>
      <c r="IL53" s="10">
        <f t="shared" si="253"/>
        <v>0</v>
      </c>
      <c r="IM53" s="10">
        <f t="shared" si="149"/>
        <v>0</v>
      </c>
      <c r="IN53" s="10">
        <f t="shared" si="150"/>
        <v>0</v>
      </c>
      <c r="IO53" s="10">
        <f t="shared" si="151"/>
        <v>0</v>
      </c>
      <c r="IP53" s="10">
        <f t="shared" si="152"/>
        <v>0</v>
      </c>
      <c r="IQ53" s="10">
        <f t="shared" si="153"/>
        <v>0</v>
      </c>
      <c r="IR53" s="10">
        <f t="shared" si="154"/>
        <v>0</v>
      </c>
      <c r="IS53" s="10">
        <f t="shared" si="155"/>
        <v>0</v>
      </c>
      <c r="IT53" s="10">
        <f t="shared" si="156"/>
        <v>0</v>
      </c>
      <c r="IU53" s="10">
        <f t="shared" si="157"/>
        <v>0</v>
      </c>
      <c r="IV53" s="11">
        <f t="shared" si="252"/>
        <v>0</v>
      </c>
    </row>
    <row r="54" spans="1:256" ht="17.100000000000001" customHeight="1" x14ac:dyDescent="0.25">
      <c r="A54" s="2"/>
      <c r="B54" s="206">
        <v>40</v>
      </c>
      <c r="C54" s="16"/>
      <c r="D54" s="232"/>
      <c r="E54" s="232"/>
      <c r="F54" s="232"/>
      <c r="G54" s="232"/>
      <c r="H54" s="232"/>
      <c r="I54" s="232"/>
      <c r="J54" s="232"/>
      <c r="K54" s="232"/>
      <c r="L54" s="150"/>
      <c r="M54" s="160"/>
      <c r="N54" s="173"/>
      <c r="O54" s="158"/>
      <c r="P54" s="158"/>
      <c r="Q54" s="158"/>
      <c r="R54" s="158"/>
      <c r="S54" s="160"/>
      <c r="T54" s="150"/>
      <c r="U54" s="160"/>
      <c r="V54" s="162"/>
      <c r="W54" s="213" t="str">
        <f t="shared" si="198"/>
        <v/>
      </c>
      <c r="X54" s="238"/>
      <c r="Y54" s="240">
        <v>0.5</v>
      </c>
      <c r="Z54" s="121" t="str">
        <f t="shared" si="85"/>
        <v/>
      </c>
      <c r="AA54" s="122" t="str">
        <f t="shared" si="86"/>
        <v/>
      </c>
      <c r="AB54" s="94"/>
      <c r="AC54" s="94"/>
      <c r="AD54" s="94"/>
      <c r="AE54" s="94"/>
      <c r="AF54" s="94"/>
      <c r="AG54" s="94"/>
      <c r="AH54" s="94"/>
      <c r="AI54" s="94"/>
      <c r="AJ54" s="94"/>
      <c r="AK54" s="94"/>
      <c r="AL54" s="94"/>
      <c r="AM54" s="94"/>
      <c r="AN54" s="94"/>
      <c r="AO54" s="94"/>
      <c r="AP54" s="94"/>
      <c r="AQ54" s="94"/>
      <c r="AR54" s="94"/>
      <c r="AS54" s="94"/>
      <c r="AT54" s="98"/>
      <c r="AU54" s="43"/>
      <c r="AV54" s="43"/>
      <c r="AW54" s="44">
        <f t="shared" si="87"/>
        <v>0</v>
      </c>
      <c r="AX54" s="43">
        <f t="shared" si="88"/>
        <v>0</v>
      </c>
      <c r="AY54" s="44">
        <f t="shared" si="89"/>
        <v>0</v>
      </c>
      <c r="AZ54" s="44">
        <f t="shared" si="90"/>
        <v>0</v>
      </c>
      <c r="BA54" s="44">
        <f t="shared" si="91"/>
        <v>0</v>
      </c>
      <c r="BB54" s="43"/>
      <c r="BC54" s="43"/>
      <c r="BD54" s="43"/>
      <c r="BE54" s="25" t="b">
        <v>0</v>
      </c>
      <c r="BF54" s="25" t="b">
        <v>0</v>
      </c>
      <c r="BG54" s="25" t="b">
        <v>0</v>
      </c>
      <c r="BH54" s="25" t="b">
        <v>0</v>
      </c>
      <c r="BI54" s="25" t="b">
        <v>0</v>
      </c>
      <c r="BJ54" s="25" t="b">
        <v>0</v>
      </c>
      <c r="BK54" s="25" t="b">
        <v>0</v>
      </c>
      <c r="BL54" s="25" t="b">
        <v>0</v>
      </c>
      <c r="BN54" s="22">
        <f t="shared" si="199"/>
        <v>0</v>
      </c>
      <c r="BO54" s="22">
        <f t="shared" si="258"/>
        <v>0</v>
      </c>
      <c r="BP54" s="22">
        <f t="shared" si="259"/>
        <v>0</v>
      </c>
      <c r="BQ54" s="22">
        <f t="shared" si="260"/>
        <v>0</v>
      </c>
      <c r="BR54" s="22">
        <f t="shared" si="254"/>
        <v>0</v>
      </c>
      <c r="BS54" s="22">
        <f t="shared" si="255"/>
        <v>0</v>
      </c>
      <c r="BT54" s="22">
        <f t="shared" si="256"/>
        <v>0</v>
      </c>
      <c r="BU54" s="22">
        <f t="shared" si="257"/>
        <v>0</v>
      </c>
      <c r="BW54" s="22">
        <f t="shared" si="92"/>
        <v>0</v>
      </c>
      <c r="BX54" s="22">
        <f t="shared" si="93"/>
        <v>0</v>
      </c>
      <c r="BZ54" s="22">
        <f t="shared" si="94"/>
        <v>0</v>
      </c>
      <c r="CA54" s="22" t="b">
        <f t="shared" si="95"/>
        <v>1</v>
      </c>
      <c r="CB54" s="22">
        <f t="shared" si="96"/>
        <v>1</v>
      </c>
      <c r="CC54" s="32">
        <f t="shared" si="97"/>
        <v>0</v>
      </c>
      <c r="CD54" s="22">
        <f t="shared" si="158"/>
        <v>0</v>
      </c>
      <c r="CE54" s="22">
        <f t="shared" si="159"/>
        <v>0</v>
      </c>
      <c r="CF54" s="22">
        <f t="shared" si="158"/>
        <v>0</v>
      </c>
      <c r="CG54" s="22">
        <f t="shared" si="173"/>
        <v>0</v>
      </c>
      <c r="CH54" s="22" t="str">
        <f t="shared" si="18"/>
        <v/>
      </c>
      <c r="CI54" s="22" t="str">
        <f t="shared" si="160"/>
        <v/>
      </c>
      <c r="CJ54" s="22" t="str">
        <f t="shared" si="98"/>
        <v/>
      </c>
      <c r="CK54" s="22" t="str">
        <f t="shared" si="99"/>
        <v/>
      </c>
      <c r="CL54" s="22" t="str">
        <f t="shared" si="100"/>
        <v/>
      </c>
      <c r="CN54" s="22">
        <f>IF(CM65=2,C54,0)</f>
        <v>0</v>
      </c>
      <c r="CO54" s="22">
        <f t="shared" si="101"/>
        <v>0</v>
      </c>
      <c r="CP54" s="22">
        <f t="shared" si="102"/>
        <v>0</v>
      </c>
      <c r="CS54" s="22">
        <f>O5-B54</f>
        <v>-32</v>
      </c>
      <c r="CT54" s="22">
        <f t="shared" si="103"/>
        <v>0</v>
      </c>
      <c r="CU54" s="22" t="str">
        <f t="shared" si="161"/>
        <v>3</v>
      </c>
      <c r="CV54" s="22" t="str">
        <f t="shared" si="104"/>
        <v/>
      </c>
      <c r="CW54" s="22">
        <f t="shared" si="105"/>
        <v>0</v>
      </c>
      <c r="CX54" s="22">
        <f t="shared" si="106"/>
        <v>0</v>
      </c>
      <c r="CY54" s="22">
        <f t="shared" si="107"/>
        <v>0</v>
      </c>
      <c r="CZ54" s="22">
        <f t="shared" si="108"/>
        <v>0</v>
      </c>
      <c r="DA54" s="22" t="str">
        <f>IF(CT54=1,(#REF!+#REF!+#REF!+#REF!+#REF!+#REF!+#REF!+#REF!)*CO54,"")</f>
        <v/>
      </c>
      <c r="DB54" s="22" t="str">
        <f>IF(CZ54&gt;0,(#REF!+#REF!+#REF!+#REF!+#REF!+#REF!+#REF!+#REF!)*CO54,"")</f>
        <v/>
      </c>
      <c r="DC54" s="22">
        <f t="shared" si="109"/>
        <v>1</v>
      </c>
      <c r="DD54" s="22">
        <f t="shared" si="110"/>
        <v>-31</v>
      </c>
      <c r="DE54" s="22" t="str">
        <f t="shared" si="111"/>
        <v/>
      </c>
      <c r="DF54" s="22" t="str">
        <f>IF(DE54=1,(#REF!+#REF!+#REF!+#REF!+#REF!+#REF!+#REF!+#REF!)*CO54,"")</f>
        <v/>
      </c>
      <c r="DQ54" s="21">
        <f t="shared" si="112"/>
        <v>0</v>
      </c>
      <c r="DR54" s="21">
        <f t="shared" si="113"/>
        <v>0</v>
      </c>
      <c r="DS54" s="47">
        <f t="shared" si="114"/>
        <v>0</v>
      </c>
      <c r="DT54" s="21">
        <f t="shared" si="115"/>
        <v>0</v>
      </c>
      <c r="DU54" s="47">
        <f t="shared" si="116"/>
        <v>0</v>
      </c>
      <c r="DV54" s="21">
        <f t="shared" si="117"/>
        <v>0</v>
      </c>
      <c r="DW54" s="47">
        <f t="shared" si="118"/>
        <v>0</v>
      </c>
      <c r="DX54" s="21">
        <f t="shared" si="119"/>
        <v>0</v>
      </c>
      <c r="DY54" s="21">
        <f t="shared" si="120"/>
        <v>0</v>
      </c>
      <c r="DZ54" s="21">
        <f t="shared" si="121"/>
        <v>0</v>
      </c>
      <c r="EA54" s="21">
        <f t="shared" si="122"/>
        <v>0</v>
      </c>
      <c r="EB54" s="21">
        <f t="shared" si="123"/>
        <v>0</v>
      </c>
      <c r="EC54" s="47">
        <f t="shared" si="124"/>
        <v>0</v>
      </c>
      <c r="ED54" s="21">
        <f t="shared" si="125"/>
        <v>0</v>
      </c>
      <c r="EE54" s="47">
        <f t="shared" si="126"/>
        <v>0</v>
      </c>
      <c r="EF54" s="21">
        <f t="shared" si="127"/>
        <v>0</v>
      </c>
      <c r="EG54" s="47">
        <f t="shared" si="128"/>
        <v>0</v>
      </c>
      <c r="EH54" s="21">
        <f t="shared" si="128"/>
        <v>0</v>
      </c>
      <c r="EI54" s="21">
        <f t="shared" si="129"/>
        <v>0</v>
      </c>
      <c r="EJ54" s="21">
        <f t="shared" si="200"/>
        <v>0</v>
      </c>
      <c r="EK54" s="21" t="str">
        <f t="shared" si="201"/>
        <v/>
      </c>
      <c r="EL54" s="21">
        <f t="shared" si="162"/>
        <v>6.3886735523321256</v>
      </c>
      <c r="EM54" s="21">
        <f t="shared" si="130"/>
        <v>0</v>
      </c>
      <c r="EP54" s="48">
        <f t="shared" si="163"/>
        <v>6</v>
      </c>
      <c r="EQ54" s="47">
        <f t="shared" si="164"/>
        <v>1.2566370614359172</v>
      </c>
      <c r="ER54" s="47">
        <f t="shared" si="165"/>
        <v>1</v>
      </c>
      <c r="ES54" s="47">
        <f t="shared" si="131"/>
        <v>0</v>
      </c>
      <c r="ET54" s="47">
        <f t="shared" si="132"/>
        <v>0</v>
      </c>
      <c r="EU54" s="48">
        <f t="shared" si="133"/>
        <v>0</v>
      </c>
      <c r="EV54" s="48">
        <f t="shared" si="166"/>
        <v>0.4</v>
      </c>
      <c r="EW54" s="30">
        <f t="shared" si="202"/>
        <v>0</v>
      </c>
      <c r="EX54" s="47">
        <f t="shared" si="203"/>
        <v>0</v>
      </c>
      <c r="EY54" s="49">
        <f t="shared" si="204"/>
        <v>0</v>
      </c>
      <c r="EZ54" s="48">
        <f t="shared" si="205"/>
        <v>0</v>
      </c>
      <c r="FA54" s="49">
        <f t="shared" si="206"/>
        <v>0</v>
      </c>
      <c r="FB54" s="48">
        <f t="shared" si="207"/>
        <v>0</v>
      </c>
      <c r="FC54" s="49">
        <f t="shared" si="208"/>
        <v>0</v>
      </c>
      <c r="FD54" s="48">
        <f t="shared" si="209"/>
        <v>0</v>
      </c>
      <c r="FE54" s="49">
        <f t="shared" si="210"/>
        <v>0</v>
      </c>
      <c r="FF54" s="48">
        <f t="shared" si="211"/>
        <v>0</v>
      </c>
      <c r="FG54" s="49">
        <f t="shared" si="212"/>
        <v>0</v>
      </c>
      <c r="FH54" s="48">
        <f t="shared" si="213"/>
        <v>0</v>
      </c>
      <c r="FI54" s="49">
        <f t="shared" si="214"/>
        <v>0</v>
      </c>
      <c r="FJ54" s="48">
        <f t="shared" si="215"/>
        <v>0</v>
      </c>
      <c r="FK54" s="49">
        <f t="shared" si="216"/>
        <v>0</v>
      </c>
      <c r="FL54" s="48">
        <f t="shared" si="217"/>
        <v>0</v>
      </c>
      <c r="FM54" s="49">
        <f t="shared" si="218"/>
        <v>0</v>
      </c>
      <c r="FN54" s="48">
        <f t="shared" si="219"/>
        <v>0</v>
      </c>
      <c r="FO54" s="49">
        <f t="shared" si="220"/>
        <v>0</v>
      </c>
      <c r="FP54" s="48">
        <f t="shared" si="221"/>
        <v>0</v>
      </c>
      <c r="FQ54" s="49">
        <f t="shared" si="222"/>
        <v>0</v>
      </c>
      <c r="FR54" s="48">
        <f t="shared" si="223"/>
        <v>0</v>
      </c>
      <c r="FS54" s="49">
        <f t="shared" si="224"/>
        <v>0</v>
      </c>
      <c r="FT54" s="48">
        <f t="shared" si="225"/>
        <v>0</v>
      </c>
      <c r="FU54" s="21">
        <f t="shared" si="167"/>
        <v>3</v>
      </c>
      <c r="FV54" s="21">
        <f t="shared" si="226"/>
        <v>0</v>
      </c>
      <c r="FW54" s="21">
        <f t="shared" si="134"/>
        <v>0</v>
      </c>
      <c r="FX54" s="22">
        <f t="shared" si="227"/>
        <v>0</v>
      </c>
      <c r="FY54" s="22">
        <f t="shared" si="228"/>
        <v>0</v>
      </c>
      <c r="FZ54" s="21">
        <f t="shared" si="229"/>
        <v>0</v>
      </c>
      <c r="GA54" s="21">
        <f t="shared" si="230"/>
        <v>0</v>
      </c>
      <c r="GB54" s="21">
        <f t="shared" si="231"/>
        <v>0</v>
      </c>
      <c r="GC54" s="21">
        <f t="shared" si="232"/>
        <v>0</v>
      </c>
      <c r="GD54" s="21">
        <f t="shared" si="233"/>
        <v>0</v>
      </c>
      <c r="GE54" s="21">
        <f t="shared" si="234"/>
        <v>0</v>
      </c>
      <c r="GF54" s="21">
        <f t="shared" si="235"/>
        <v>0</v>
      </c>
      <c r="GG54" s="21">
        <f t="shared" si="236"/>
        <v>0</v>
      </c>
      <c r="GH54" s="21">
        <f t="shared" si="237"/>
        <v>0</v>
      </c>
      <c r="GI54" s="21">
        <f t="shared" si="238"/>
        <v>0</v>
      </c>
      <c r="GJ54" s="31">
        <f t="shared" si="239"/>
        <v>0</v>
      </c>
      <c r="GK54" s="21">
        <f t="shared" si="240"/>
        <v>0</v>
      </c>
      <c r="GL54" s="21">
        <f t="shared" si="241"/>
        <v>0</v>
      </c>
      <c r="GM54" s="21">
        <f t="shared" si="242"/>
        <v>0</v>
      </c>
      <c r="GN54" s="21">
        <f t="shared" si="135"/>
        <v>0</v>
      </c>
      <c r="GO54" s="21">
        <f t="shared" si="136"/>
        <v>0</v>
      </c>
      <c r="GP54" s="21">
        <f t="shared" si="137"/>
        <v>0</v>
      </c>
      <c r="GQ54" s="31">
        <f t="shared" si="243"/>
        <v>0</v>
      </c>
      <c r="GR54" s="48">
        <f t="shared" si="168"/>
        <v>8</v>
      </c>
      <c r="GS54" s="48">
        <f t="shared" si="244"/>
        <v>-32</v>
      </c>
      <c r="GT54" s="21">
        <f t="shared" si="245"/>
        <v>0</v>
      </c>
      <c r="GU54" s="31">
        <f t="shared" si="246"/>
        <v>0</v>
      </c>
      <c r="GV54" s="31">
        <f t="shared" si="247"/>
        <v>0</v>
      </c>
      <c r="GW54" s="40">
        <f t="shared" si="169"/>
        <v>0</v>
      </c>
      <c r="GX54" s="21">
        <f t="shared" si="140"/>
        <v>1</v>
      </c>
      <c r="GY54" s="21" t="str">
        <f t="shared" si="141"/>
        <v/>
      </c>
      <c r="GZ54" s="21" t="str">
        <f t="shared" si="248"/>
        <v/>
      </c>
      <c r="HA54" s="21" t="str">
        <f t="shared" si="249"/>
        <v/>
      </c>
      <c r="HB54" s="21">
        <f t="shared" si="250"/>
        <v>0</v>
      </c>
      <c r="HC54" s="21">
        <f t="shared" si="170"/>
        <v>123</v>
      </c>
      <c r="HD54" s="21">
        <f t="shared" si="142"/>
        <v>0</v>
      </c>
      <c r="HE54" s="21">
        <f t="shared" si="171"/>
        <v>0</v>
      </c>
      <c r="HF54" s="21">
        <f t="shared" si="172"/>
        <v>0</v>
      </c>
      <c r="HG54" s="49">
        <f t="shared" si="143"/>
        <v>-32</v>
      </c>
      <c r="HH54" s="49">
        <f t="shared" si="144"/>
        <v>80</v>
      </c>
      <c r="HI54" s="49"/>
      <c r="HJ54" s="21">
        <f t="shared" si="145"/>
        <v>0.5</v>
      </c>
      <c r="HK54" s="21">
        <f t="shared" si="174"/>
        <v>119.11726279229272</v>
      </c>
      <c r="HL54" s="21">
        <f t="shared" si="175"/>
        <v>31.699604776332542</v>
      </c>
      <c r="HM54" s="21">
        <f t="shared" si="176"/>
        <v>15.23458936452888</v>
      </c>
      <c r="HN54" s="21">
        <f t="shared" si="177"/>
        <v>9.1229651450815883</v>
      </c>
      <c r="HO54" s="21">
        <f t="shared" si="178"/>
        <v>6.1341021783603766</v>
      </c>
      <c r="HP54" s="21">
        <f t="shared" si="179"/>
        <v>4.4319044492516984</v>
      </c>
      <c r="HQ54" s="21">
        <f t="shared" si="180"/>
        <v>3.3634159873425307</v>
      </c>
      <c r="HR54" s="21">
        <f t="shared" si="181"/>
        <v>2.6456740803379453</v>
      </c>
      <c r="HS54" s="21">
        <f t="shared" si="182"/>
        <v>2.1387930908558044</v>
      </c>
      <c r="HT54" s="21">
        <f t="shared" si="183"/>
        <v>1.7667573245884549</v>
      </c>
      <c r="HU54" s="21">
        <f t="shared" si="184"/>
        <v>1.4851977795851876</v>
      </c>
      <c r="HV54" s="21">
        <f t="shared" si="185"/>
        <v>1.2667243961104921</v>
      </c>
      <c r="HW54" s="8">
        <f t="shared" si="186"/>
        <v>0</v>
      </c>
      <c r="HX54" s="8">
        <f t="shared" si="187"/>
        <v>0</v>
      </c>
      <c r="HY54" s="8">
        <f t="shared" si="188"/>
        <v>0</v>
      </c>
      <c r="HZ54" s="8">
        <f t="shared" si="189"/>
        <v>0</v>
      </c>
      <c r="IA54" s="8">
        <f t="shared" si="190"/>
        <v>0</v>
      </c>
      <c r="IB54" s="8">
        <f t="shared" si="191"/>
        <v>0</v>
      </c>
      <c r="IC54" s="8">
        <f t="shared" si="192"/>
        <v>0</v>
      </c>
      <c r="ID54" s="8">
        <f t="shared" si="193"/>
        <v>0</v>
      </c>
      <c r="IE54" s="8">
        <f t="shared" si="194"/>
        <v>0</v>
      </c>
      <c r="IF54" s="8">
        <f t="shared" si="195"/>
        <v>0</v>
      </c>
      <c r="IG54" s="8">
        <f t="shared" si="196"/>
        <v>0</v>
      </c>
      <c r="IH54" s="8">
        <f t="shared" si="197"/>
        <v>0</v>
      </c>
      <c r="II54" s="8">
        <f t="shared" si="251"/>
        <v>0</v>
      </c>
      <c r="IJ54" s="10">
        <f t="shared" si="146"/>
        <v>0</v>
      </c>
      <c r="IK54" s="10">
        <f t="shared" si="147"/>
        <v>0</v>
      </c>
      <c r="IL54" s="10">
        <f t="shared" si="253"/>
        <v>0</v>
      </c>
      <c r="IM54" s="10">
        <f t="shared" si="149"/>
        <v>0</v>
      </c>
      <c r="IN54" s="10">
        <f t="shared" si="150"/>
        <v>0</v>
      </c>
      <c r="IO54" s="10">
        <f t="shared" si="151"/>
        <v>0</v>
      </c>
      <c r="IP54" s="10">
        <f t="shared" si="152"/>
        <v>0</v>
      </c>
      <c r="IQ54" s="10">
        <f t="shared" si="153"/>
        <v>0</v>
      </c>
      <c r="IR54" s="10">
        <f t="shared" si="154"/>
        <v>0</v>
      </c>
      <c r="IS54" s="10">
        <f t="shared" si="155"/>
        <v>0</v>
      </c>
      <c r="IT54" s="10">
        <f t="shared" si="156"/>
        <v>0</v>
      </c>
      <c r="IU54" s="10">
        <f t="shared" si="157"/>
        <v>0</v>
      </c>
      <c r="IV54" s="11">
        <f t="shared" si="252"/>
        <v>0</v>
      </c>
    </row>
    <row r="55" spans="1:256" ht="17.100000000000001" customHeight="1" x14ac:dyDescent="0.25">
      <c r="A55" s="2"/>
      <c r="B55" s="206">
        <v>41</v>
      </c>
      <c r="C55" s="16"/>
      <c r="D55" s="232"/>
      <c r="E55" s="232"/>
      <c r="F55" s="232"/>
      <c r="G55" s="232"/>
      <c r="H55" s="232"/>
      <c r="I55" s="232"/>
      <c r="J55" s="232"/>
      <c r="K55" s="232"/>
      <c r="L55" s="150"/>
      <c r="M55" s="160"/>
      <c r="N55" s="150"/>
      <c r="O55" s="158"/>
      <c r="P55" s="158"/>
      <c r="Q55" s="158"/>
      <c r="R55" s="158"/>
      <c r="S55" s="160"/>
      <c r="T55" s="150"/>
      <c r="U55" s="160"/>
      <c r="V55" s="162"/>
      <c r="W55" s="213" t="str">
        <f t="shared" si="198"/>
        <v/>
      </c>
      <c r="X55" s="238"/>
      <c r="Y55" s="240">
        <v>0.5</v>
      </c>
      <c r="Z55" s="121" t="str">
        <f t="shared" si="85"/>
        <v/>
      </c>
      <c r="AA55" s="122" t="str">
        <f t="shared" si="86"/>
        <v/>
      </c>
      <c r="AB55" s="94"/>
      <c r="AC55" s="94"/>
      <c r="AD55" s="94"/>
      <c r="AE55" s="94"/>
      <c r="AF55" s="94"/>
      <c r="AG55" s="94"/>
      <c r="AH55" s="94"/>
      <c r="AI55" s="94"/>
      <c r="AJ55" s="94"/>
      <c r="AK55" s="94"/>
      <c r="AL55" s="94"/>
      <c r="AM55" s="94"/>
      <c r="AN55" s="94"/>
      <c r="AO55" s="94"/>
      <c r="AP55" s="94"/>
      <c r="AQ55" s="94"/>
      <c r="AR55" s="94"/>
      <c r="AS55" s="94"/>
      <c r="AT55" s="98"/>
      <c r="AU55" s="43"/>
      <c r="AV55" s="43"/>
      <c r="AW55" s="44">
        <f t="shared" si="87"/>
        <v>0</v>
      </c>
      <c r="AX55" s="43">
        <f t="shared" si="88"/>
        <v>0</v>
      </c>
      <c r="AY55" s="44">
        <f t="shared" si="89"/>
        <v>0</v>
      </c>
      <c r="AZ55" s="44">
        <f t="shared" si="90"/>
        <v>0</v>
      </c>
      <c r="BA55" s="44">
        <f t="shared" si="91"/>
        <v>0</v>
      </c>
      <c r="BB55" s="43"/>
      <c r="BC55" s="43"/>
      <c r="BD55" s="43"/>
      <c r="BE55" s="25" t="b">
        <v>0</v>
      </c>
      <c r="BF55" s="25" t="b">
        <v>0</v>
      </c>
      <c r="BG55" s="25" t="b">
        <v>0</v>
      </c>
      <c r="BH55" s="25" t="b">
        <v>0</v>
      </c>
      <c r="BI55" s="25" t="b">
        <v>0</v>
      </c>
      <c r="BJ55" s="25" t="b">
        <v>0</v>
      </c>
      <c r="BK55" s="25" t="b">
        <v>0</v>
      </c>
      <c r="BL55" s="25" t="b">
        <v>0</v>
      </c>
      <c r="BN55" s="22">
        <f t="shared" si="199"/>
        <v>0</v>
      </c>
      <c r="BO55" s="22">
        <f t="shared" si="258"/>
        <v>0</v>
      </c>
      <c r="BP55" s="22">
        <f t="shared" si="259"/>
        <v>0</v>
      </c>
      <c r="BQ55" s="22">
        <f t="shared" si="260"/>
        <v>0</v>
      </c>
      <c r="BR55" s="22">
        <f t="shared" si="254"/>
        <v>0</v>
      </c>
      <c r="BS55" s="22">
        <f t="shared" si="255"/>
        <v>0</v>
      </c>
      <c r="BT55" s="22">
        <f t="shared" si="256"/>
        <v>0</v>
      </c>
      <c r="BU55" s="22">
        <f t="shared" si="257"/>
        <v>0</v>
      </c>
      <c r="BW55" s="22">
        <f t="shared" si="92"/>
        <v>0</v>
      </c>
      <c r="BX55" s="22">
        <f t="shared" si="93"/>
        <v>0</v>
      </c>
      <c r="BZ55" s="22">
        <f t="shared" si="94"/>
        <v>0</v>
      </c>
      <c r="CA55" s="22" t="b">
        <f t="shared" si="95"/>
        <v>1</v>
      </c>
      <c r="CB55" s="22">
        <f t="shared" si="96"/>
        <v>1</v>
      </c>
      <c r="CC55" s="32">
        <f t="shared" si="97"/>
        <v>0</v>
      </c>
      <c r="CD55" s="22">
        <f t="shared" si="158"/>
        <v>0</v>
      </c>
      <c r="CE55" s="22">
        <f t="shared" si="159"/>
        <v>0</v>
      </c>
      <c r="CF55" s="22">
        <f t="shared" si="158"/>
        <v>0</v>
      </c>
      <c r="CG55" s="22">
        <f t="shared" si="173"/>
        <v>0</v>
      </c>
      <c r="CH55" s="22" t="str">
        <f t="shared" si="18"/>
        <v/>
      </c>
      <c r="CI55" s="22" t="str">
        <f t="shared" si="160"/>
        <v/>
      </c>
      <c r="CJ55" s="22" t="str">
        <f t="shared" si="98"/>
        <v/>
      </c>
      <c r="CK55" s="22" t="str">
        <f t="shared" si="99"/>
        <v/>
      </c>
      <c r="CL55" s="22" t="str">
        <f t="shared" si="100"/>
        <v/>
      </c>
      <c r="CN55" s="22">
        <f>IF(CM65=2,C55,0)</f>
        <v>0</v>
      </c>
      <c r="CO55" s="22">
        <f t="shared" si="101"/>
        <v>0</v>
      </c>
      <c r="CP55" s="22">
        <f t="shared" si="102"/>
        <v>0</v>
      </c>
      <c r="CS55" s="22">
        <f>O5-B55</f>
        <v>-33</v>
      </c>
      <c r="CT55" s="22">
        <f t="shared" si="103"/>
        <v>0</v>
      </c>
      <c r="CU55" s="22" t="str">
        <f t="shared" si="161"/>
        <v>3</v>
      </c>
      <c r="CV55" s="22" t="str">
        <f t="shared" si="104"/>
        <v/>
      </c>
      <c r="CW55" s="22">
        <f t="shared" si="105"/>
        <v>0</v>
      </c>
      <c r="CX55" s="22">
        <f t="shared" si="106"/>
        <v>0</v>
      </c>
      <c r="CY55" s="22">
        <f t="shared" si="107"/>
        <v>0</v>
      </c>
      <c r="CZ55" s="22">
        <f t="shared" si="108"/>
        <v>0</v>
      </c>
      <c r="DA55" s="22" t="str">
        <f>IF(CT55=1,(#REF!+#REF!+#REF!+#REF!+#REF!+#REF!+#REF!+#REF!)*CO55,"")</f>
        <v/>
      </c>
      <c r="DB55" s="22" t="str">
        <f>IF(CZ55&gt;0,(#REF!+#REF!+#REF!+#REF!+#REF!+#REF!+#REF!+#REF!)*CO55,"")</f>
        <v/>
      </c>
      <c r="DC55" s="22">
        <f t="shared" si="109"/>
        <v>1</v>
      </c>
      <c r="DD55" s="22">
        <f t="shared" si="110"/>
        <v>-32</v>
      </c>
      <c r="DE55" s="22" t="str">
        <f t="shared" si="111"/>
        <v/>
      </c>
      <c r="DF55" s="22" t="str">
        <f>IF(DE55=1,(#REF!+#REF!+#REF!+#REF!+#REF!+#REF!+#REF!+#REF!)*CO55,"")</f>
        <v/>
      </c>
      <c r="DQ55" s="21">
        <f t="shared" si="112"/>
        <v>0</v>
      </c>
      <c r="DR55" s="21">
        <f t="shared" si="113"/>
        <v>0</v>
      </c>
      <c r="DS55" s="47">
        <f t="shared" si="114"/>
        <v>0</v>
      </c>
      <c r="DT55" s="21">
        <f t="shared" si="115"/>
        <v>0</v>
      </c>
      <c r="DU55" s="47">
        <f t="shared" si="116"/>
        <v>0</v>
      </c>
      <c r="DV55" s="21">
        <f t="shared" si="117"/>
        <v>0</v>
      </c>
      <c r="DW55" s="47">
        <f t="shared" si="118"/>
        <v>0</v>
      </c>
      <c r="DX55" s="21">
        <f t="shared" si="119"/>
        <v>0</v>
      </c>
      <c r="DY55" s="21">
        <f t="shared" si="120"/>
        <v>0</v>
      </c>
      <c r="DZ55" s="21">
        <f t="shared" si="121"/>
        <v>0</v>
      </c>
      <c r="EA55" s="21">
        <f t="shared" si="122"/>
        <v>0</v>
      </c>
      <c r="EB55" s="21">
        <f t="shared" si="123"/>
        <v>0</v>
      </c>
      <c r="EC55" s="47">
        <f t="shared" si="124"/>
        <v>0</v>
      </c>
      <c r="ED55" s="21">
        <f t="shared" si="125"/>
        <v>0</v>
      </c>
      <c r="EE55" s="47">
        <f t="shared" si="126"/>
        <v>0</v>
      </c>
      <c r="EF55" s="21">
        <f t="shared" si="127"/>
        <v>0</v>
      </c>
      <c r="EG55" s="47">
        <f t="shared" si="128"/>
        <v>0</v>
      </c>
      <c r="EH55" s="21">
        <f t="shared" si="128"/>
        <v>0</v>
      </c>
      <c r="EI55" s="21">
        <f t="shared" si="129"/>
        <v>0</v>
      </c>
      <c r="EJ55" s="21">
        <f t="shared" si="200"/>
        <v>0</v>
      </c>
      <c r="EK55" s="21" t="str">
        <f t="shared" si="201"/>
        <v/>
      </c>
      <c r="EL55" s="21">
        <f t="shared" si="162"/>
        <v>6.3886735523321256</v>
      </c>
      <c r="EM55" s="21">
        <f t="shared" si="130"/>
        <v>0</v>
      </c>
      <c r="EP55" s="48">
        <f t="shared" si="163"/>
        <v>6</v>
      </c>
      <c r="EQ55" s="47">
        <f t="shared" si="164"/>
        <v>1.2566370614359172</v>
      </c>
      <c r="ER55" s="47">
        <f t="shared" si="165"/>
        <v>1</v>
      </c>
      <c r="ES55" s="47">
        <f t="shared" si="131"/>
        <v>0</v>
      </c>
      <c r="ET55" s="47">
        <f t="shared" si="132"/>
        <v>0</v>
      </c>
      <c r="EU55" s="48">
        <f t="shared" si="133"/>
        <v>0</v>
      </c>
      <c r="EV55" s="48">
        <f t="shared" si="166"/>
        <v>0.4</v>
      </c>
      <c r="EW55" s="30">
        <f t="shared" si="202"/>
        <v>0</v>
      </c>
      <c r="EX55" s="47">
        <f t="shared" si="203"/>
        <v>0</v>
      </c>
      <c r="EY55" s="49">
        <f t="shared" si="204"/>
        <v>0</v>
      </c>
      <c r="EZ55" s="48">
        <f t="shared" si="205"/>
        <v>0</v>
      </c>
      <c r="FA55" s="49">
        <f t="shared" si="206"/>
        <v>0</v>
      </c>
      <c r="FB55" s="48">
        <f t="shared" si="207"/>
        <v>0</v>
      </c>
      <c r="FC55" s="49">
        <f t="shared" si="208"/>
        <v>0</v>
      </c>
      <c r="FD55" s="48">
        <f t="shared" si="209"/>
        <v>0</v>
      </c>
      <c r="FE55" s="49">
        <f t="shared" si="210"/>
        <v>0</v>
      </c>
      <c r="FF55" s="48">
        <f t="shared" si="211"/>
        <v>0</v>
      </c>
      <c r="FG55" s="49">
        <f t="shared" si="212"/>
        <v>0</v>
      </c>
      <c r="FH55" s="48">
        <f t="shared" si="213"/>
        <v>0</v>
      </c>
      <c r="FI55" s="49">
        <f t="shared" si="214"/>
        <v>0</v>
      </c>
      <c r="FJ55" s="48">
        <f t="shared" si="215"/>
        <v>0</v>
      </c>
      <c r="FK55" s="49">
        <f t="shared" si="216"/>
        <v>0</v>
      </c>
      <c r="FL55" s="48">
        <f t="shared" si="217"/>
        <v>0</v>
      </c>
      <c r="FM55" s="49">
        <f t="shared" si="218"/>
        <v>0</v>
      </c>
      <c r="FN55" s="48">
        <f t="shared" si="219"/>
        <v>0</v>
      </c>
      <c r="FO55" s="49">
        <f t="shared" si="220"/>
        <v>0</v>
      </c>
      <c r="FP55" s="48">
        <f t="shared" si="221"/>
        <v>0</v>
      </c>
      <c r="FQ55" s="49">
        <f t="shared" si="222"/>
        <v>0</v>
      </c>
      <c r="FR55" s="48">
        <f t="shared" si="223"/>
        <v>0</v>
      </c>
      <c r="FS55" s="49">
        <f t="shared" si="224"/>
        <v>0</v>
      </c>
      <c r="FT55" s="48">
        <f t="shared" si="225"/>
        <v>0</v>
      </c>
      <c r="FU55" s="21">
        <f t="shared" si="167"/>
        <v>3</v>
      </c>
      <c r="FV55" s="21">
        <f t="shared" si="226"/>
        <v>0</v>
      </c>
      <c r="FW55" s="21">
        <f t="shared" si="134"/>
        <v>0</v>
      </c>
      <c r="FX55" s="22">
        <f t="shared" si="227"/>
        <v>0</v>
      </c>
      <c r="FY55" s="22">
        <f t="shared" si="228"/>
        <v>0</v>
      </c>
      <c r="FZ55" s="21">
        <f t="shared" si="229"/>
        <v>0</v>
      </c>
      <c r="GA55" s="21">
        <f t="shared" si="230"/>
        <v>0</v>
      </c>
      <c r="GB55" s="21">
        <f t="shared" si="231"/>
        <v>0</v>
      </c>
      <c r="GC55" s="21">
        <f t="shared" si="232"/>
        <v>0</v>
      </c>
      <c r="GD55" s="21">
        <f t="shared" si="233"/>
        <v>0</v>
      </c>
      <c r="GE55" s="21">
        <f t="shared" si="234"/>
        <v>0</v>
      </c>
      <c r="GF55" s="21">
        <f t="shared" si="235"/>
        <v>0</v>
      </c>
      <c r="GG55" s="21">
        <f t="shared" si="236"/>
        <v>0</v>
      </c>
      <c r="GH55" s="21">
        <f t="shared" si="237"/>
        <v>0</v>
      </c>
      <c r="GI55" s="21">
        <f t="shared" si="238"/>
        <v>0</v>
      </c>
      <c r="GJ55" s="31">
        <f t="shared" si="239"/>
        <v>0</v>
      </c>
      <c r="GK55" s="21">
        <f t="shared" si="240"/>
        <v>0</v>
      </c>
      <c r="GL55" s="21">
        <f t="shared" si="241"/>
        <v>0</v>
      </c>
      <c r="GM55" s="21">
        <f t="shared" si="242"/>
        <v>0</v>
      </c>
      <c r="GN55" s="21">
        <f t="shared" si="135"/>
        <v>0</v>
      </c>
      <c r="GO55" s="21">
        <f t="shared" si="136"/>
        <v>0</v>
      </c>
      <c r="GP55" s="21">
        <f t="shared" si="137"/>
        <v>0</v>
      </c>
      <c r="GQ55" s="31">
        <f t="shared" si="243"/>
        <v>0</v>
      </c>
      <c r="GR55" s="48">
        <f t="shared" si="168"/>
        <v>8</v>
      </c>
      <c r="GS55" s="48">
        <f t="shared" si="244"/>
        <v>-33</v>
      </c>
      <c r="GT55" s="21">
        <f t="shared" si="245"/>
        <v>0</v>
      </c>
      <c r="GU55" s="31">
        <f t="shared" si="246"/>
        <v>0</v>
      </c>
      <c r="GV55" s="31">
        <f t="shared" si="247"/>
        <v>0</v>
      </c>
      <c r="GW55" s="40">
        <f t="shared" si="169"/>
        <v>0</v>
      </c>
      <c r="GX55" s="21">
        <f t="shared" si="140"/>
        <v>1</v>
      </c>
      <c r="GY55" s="21" t="str">
        <f t="shared" si="141"/>
        <v/>
      </c>
      <c r="GZ55" s="21" t="str">
        <f t="shared" si="248"/>
        <v/>
      </c>
      <c r="HA55" s="21" t="str">
        <f t="shared" si="249"/>
        <v/>
      </c>
      <c r="HB55" s="21">
        <f t="shared" si="250"/>
        <v>0</v>
      </c>
      <c r="HC55" s="21">
        <f t="shared" si="170"/>
        <v>123</v>
      </c>
      <c r="HD55" s="21">
        <f t="shared" si="142"/>
        <v>0</v>
      </c>
      <c r="HE55" s="21">
        <f t="shared" si="171"/>
        <v>0</v>
      </c>
      <c r="HF55" s="21">
        <f t="shared" si="172"/>
        <v>0</v>
      </c>
      <c r="HG55" s="49">
        <f t="shared" si="143"/>
        <v>-33</v>
      </c>
      <c r="HH55" s="49">
        <f t="shared" si="144"/>
        <v>80</v>
      </c>
      <c r="HI55" s="49"/>
      <c r="HJ55" s="21">
        <f t="shared" si="145"/>
        <v>0.5</v>
      </c>
      <c r="HK55" s="21">
        <f t="shared" si="174"/>
        <v>119.11726279229272</v>
      </c>
      <c r="HL55" s="21">
        <f t="shared" si="175"/>
        <v>31.699604776332542</v>
      </c>
      <c r="HM55" s="21">
        <f t="shared" si="176"/>
        <v>15.23458936452888</v>
      </c>
      <c r="HN55" s="21">
        <f t="shared" si="177"/>
        <v>9.1229651450815883</v>
      </c>
      <c r="HO55" s="21">
        <f t="shared" si="178"/>
        <v>6.1341021783603766</v>
      </c>
      <c r="HP55" s="21">
        <f t="shared" si="179"/>
        <v>4.4319044492516984</v>
      </c>
      <c r="HQ55" s="21">
        <f t="shared" si="180"/>
        <v>3.3634159873425307</v>
      </c>
      <c r="HR55" s="21">
        <f t="shared" si="181"/>
        <v>2.6456740803379453</v>
      </c>
      <c r="HS55" s="21">
        <f t="shared" si="182"/>
        <v>2.1387930908558044</v>
      </c>
      <c r="HT55" s="21">
        <f t="shared" si="183"/>
        <v>1.7667573245884549</v>
      </c>
      <c r="HU55" s="21">
        <f t="shared" si="184"/>
        <v>1.4851977795851876</v>
      </c>
      <c r="HV55" s="21">
        <f t="shared" si="185"/>
        <v>1.2667243961104921</v>
      </c>
      <c r="HW55" s="8">
        <f t="shared" si="186"/>
        <v>0</v>
      </c>
      <c r="HX55" s="8">
        <f t="shared" si="187"/>
        <v>0</v>
      </c>
      <c r="HY55" s="8">
        <f t="shared" si="188"/>
        <v>0</v>
      </c>
      <c r="HZ55" s="8">
        <f t="shared" si="189"/>
        <v>0</v>
      </c>
      <c r="IA55" s="8">
        <f t="shared" si="190"/>
        <v>0</v>
      </c>
      <c r="IB55" s="8">
        <f t="shared" si="191"/>
        <v>0</v>
      </c>
      <c r="IC55" s="8">
        <f t="shared" si="192"/>
        <v>0</v>
      </c>
      <c r="ID55" s="8">
        <f t="shared" si="193"/>
        <v>0</v>
      </c>
      <c r="IE55" s="8">
        <f t="shared" si="194"/>
        <v>0</v>
      </c>
      <c r="IF55" s="8">
        <f t="shared" si="195"/>
        <v>0</v>
      </c>
      <c r="IG55" s="8">
        <f t="shared" si="196"/>
        <v>0</v>
      </c>
      <c r="IH55" s="8">
        <f t="shared" si="197"/>
        <v>0</v>
      </c>
      <c r="II55" s="8">
        <f t="shared" si="251"/>
        <v>0</v>
      </c>
      <c r="IJ55" s="10">
        <f t="shared" si="146"/>
        <v>0</v>
      </c>
      <c r="IK55" s="10">
        <f t="shared" si="147"/>
        <v>0</v>
      </c>
      <c r="IL55" s="10">
        <f t="shared" si="253"/>
        <v>0</v>
      </c>
      <c r="IM55" s="10">
        <f t="shared" si="149"/>
        <v>0</v>
      </c>
      <c r="IN55" s="10">
        <f t="shared" si="150"/>
        <v>0</v>
      </c>
      <c r="IO55" s="10">
        <f t="shared" si="151"/>
        <v>0</v>
      </c>
      <c r="IP55" s="10">
        <f t="shared" si="152"/>
        <v>0</v>
      </c>
      <c r="IQ55" s="10">
        <f t="shared" si="153"/>
        <v>0</v>
      </c>
      <c r="IR55" s="10">
        <f t="shared" si="154"/>
        <v>0</v>
      </c>
      <c r="IS55" s="10">
        <f t="shared" si="155"/>
        <v>0</v>
      </c>
      <c r="IT55" s="10">
        <f t="shared" si="156"/>
        <v>0</v>
      </c>
      <c r="IU55" s="10">
        <f t="shared" si="157"/>
        <v>0</v>
      </c>
      <c r="IV55" s="11">
        <f t="shared" si="252"/>
        <v>0</v>
      </c>
    </row>
    <row r="56" spans="1:256" ht="17.100000000000001" customHeight="1" x14ac:dyDescent="0.25">
      <c r="A56" s="2"/>
      <c r="B56" s="206">
        <v>42</v>
      </c>
      <c r="C56" s="16"/>
      <c r="D56" s="232"/>
      <c r="E56" s="232"/>
      <c r="F56" s="232"/>
      <c r="G56" s="232"/>
      <c r="H56" s="232"/>
      <c r="I56" s="232"/>
      <c r="J56" s="232"/>
      <c r="K56" s="232"/>
      <c r="L56" s="150"/>
      <c r="M56" s="160"/>
      <c r="N56" s="150"/>
      <c r="O56" s="160"/>
      <c r="P56" s="150"/>
      <c r="Q56" s="160"/>
      <c r="R56" s="150"/>
      <c r="S56" s="160"/>
      <c r="T56" s="150"/>
      <c r="U56" s="160"/>
      <c r="V56" s="162"/>
      <c r="W56" s="213" t="str">
        <f t="shared" si="198"/>
        <v/>
      </c>
      <c r="X56" s="238"/>
      <c r="Y56" s="240">
        <v>0.5</v>
      </c>
      <c r="Z56" s="121" t="str">
        <f t="shared" si="85"/>
        <v/>
      </c>
      <c r="AA56" s="122" t="str">
        <f t="shared" si="86"/>
        <v/>
      </c>
      <c r="AB56" s="94"/>
      <c r="AC56" s="94"/>
      <c r="AD56" s="94"/>
      <c r="AE56" s="94"/>
      <c r="AF56" s="94"/>
      <c r="AG56" s="94"/>
      <c r="AH56" s="94"/>
      <c r="AI56" s="94"/>
      <c r="AJ56" s="94"/>
      <c r="AK56" s="94"/>
      <c r="AL56" s="94"/>
      <c r="AM56" s="94"/>
      <c r="AN56" s="94"/>
      <c r="AO56" s="94"/>
      <c r="AP56" s="94"/>
      <c r="AQ56" s="94"/>
      <c r="AR56" s="94"/>
      <c r="AS56" s="94"/>
      <c r="AT56" s="98"/>
      <c r="AU56" s="43"/>
      <c r="AV56" s="43"/>
      <c r="AW56" s="44">
        <f t="shared" si="87"/>
        <v>0</v>
      </c>
      <c r="AX56" s="43">
        <f t="shared" si="88"/>
        <v>0</v>
      </c>
      <c r="AY56" s="44">
        <f t="shared" si="89"/>
        <v>0</v>
      </c>
      <c r="AZ56" s="44">
        <f t="shared" si="90"/>
        <v>0</v>
      </c>
      <c r="BA56" s="44">
        <f t="shared" si="91"/>
        <v>0</v>
      </c>
      <c r="BB56" s="43"/>
      <c r="BC56" s="43"/>
      <c r="BD56" s="43"/>
      <c r="BE56" s="25" t="b">
        <v>0</v>
      </c>
      <c r="BF56" s="25" t="b">
        <v>0</v>
      </c>
      <c r="BG56" s="25" t="b">
        <v>0</v>
      </c>
      <c r="BH56" s="25" t="b">
        <v>0</v>
      </c>
      <c r="BI56" s="25" t="b">
        <v>0</v>
      </c>
      <c r="BJ56" s="25" t="b">
        <v>0</v>
      </c>
      <c r="BK56" s="25" t="b">
        <v>0</v>
      </c>
      <c r="BL56" s="25" t="b">
        <v>0</v>
      </c>
      <c r="BN56" s="22">
        <f t="shared" si="199"/>
        <v>0</v>
      </c>
      <c r="BO56" s="22">
        <f t="shared" si="258"/>
        <v>0</v>
      </c>
      <c r="BP56" s="22">
        <f t="shared" si="259"/>
        <v>0</v>
      </c>
      <c r="BQ56" s="22">
        <f t="shared" si="260"/>
        <v>0</v>
      </c>
      <c r="BR56" s="22">
        <f t="shared" si="254"/>
        <v>0</v>
      </c>
      <c r="BS56" s="22">
        <f t="shared" si="255"/>
        <v>0</v>
      </c>
      <c r="BT56" s="22">
        <f t="shared" si="256"/>
        <v>0</v>
      </c>
      <c r="BU56" s="22">
        <f t="shared" si="257"/>
        <v>0</v>
      </c>
      <c r="BW56" s="22">
        <f t="shared" si="92"/>
        <v>0</v>
      </c>
      <c r="BX56" s="22">
        <f t="shared" si="93"/>
        <v>0</v>
      </c>
      <c r="BZ56" s="22">
        <f t="shared" si="94"/>
        <v>0</v>
      </c>
      <c r="CA56" s="22" t="b">
        <f t="shared" si="95"/>
        <v>1</v>
      </c>
      <c r="CB56" s="22">
        <f t="shared" si="96"/>
        <v>1</v>
      </c>
      <c r="CC56" s="32">
        <f t="shared" si="97"/>
        <v>0</v>
      </c>
      <c r="CD56" s="22">
        <f t="shared" si="158"/>
        <v>0</v>
      </c>
      <c r="CE56" s="22">
        <f t="shared" si="159"/>
        <v>0</v>
      </c>
      <c r="CF56" s="22">
        <f t="shared" si="158"/>
        <v>0</v>
      </c>
      <c r="CG56" s="22">
        <f t="shared" si="173"/>
        <v>0</v>
      </c>
      <c r="CH56" s="22" t="str">
        <f t="shared" si="18"/>
        <v/>
      </c>
      <c r="CI56" s="22" t="str">
        <f t="shared" si="160"/>
        <v/>
      </c>
      <c r="CJ56" s="22" t="str">
        <f t="shared" si="98"/>
        <v/>
      </c>
      <c r="CK56" s="22" t="str">
        <f t="shared" si="99"/>
        <v/>
      </c>
      <c r="CL56" s="22" t="str">
        <f t="shared" si="100"/>
        <v/>
      </c>
      <c r="CN56" s="22">
        <f>IF(CM65=2,C56,0)</f>
        <v>0</v>
      </c>
      <c r="CO56" s="22">
        <f t="shared" si="101"/>
        <v>0</v>
      </c>
      <c r="CP56" s="22">
        <f t="shared" si="102"/>
        <v>0</v>
      </c>
      <c r="CS56" s="22">
        <f>O5-B56</f>
        <v>-34</v>
      </c>
      <c r="CT56" s="22">
        <f t="shared" si="103"/>
        <v>0</v>
      </c>
      <c r="CU56" s="22" t="str">
        <f t="shared" si="161"/>
        <v>3</v>
      </c>
      <c r="CV56" s="22" t="str">
        <f t="shared" si="104"/>
        <v/>
      </c>
      <c r="CW56" s="22">
        <f t="shared" si="105"/>
        <v>0</v>
      </c>
      <c r="CX56" s="22">
        <f t="shared" si="106"/>
        <v>0</v>
      </c>
      <c r="CY56" s="22">
        <f t="shared" si="107"/>
        <v>0</v>
      </c>
      <c r="CZ56" s="22">
        <f t="shared" si="108"/>
        <v>0</v>
      </c>
      <c r="DA56" s="22" t="str">
        <f>IF(CT56=1,(#REF!+#REF!+#REF!+#REF!+#REF!+#REF!+#REF!+#REF!)*CO56,"")</f>
        <v/>
      </c>
      <c r="DB56" s="22" t="str">
        <f>IF(CZ56&gt;0,(#REF!+#REF!+#REF!+#REF!+#REF!+#REF!+#REF!+#REF!)*CO56,"")</f>
        <v/>
      </c>
      <c r="DC56" s="22">
        <f t="shared" si="109"/>
        <v>1</v>
      </c>
      <c r="DD56" s="22">
        <f t="shared" si="110"/>
        <v>-33</v>
      </c>
      <c r="DE56" s="22" t="str">
        <f t="shared" si="111"/>
        <v/>
      </c>
      <c r="DF56" s="22" t="str">
        <f>IF(DE56=1,(#REF!+#REF!+#REF!+#REF!+#REF!+#REF!+#REF!+#REF!)*CO56,"")</f>
        <v/>
      </c>
      <c r="DQ56" s="21">
        <f t="shared" si="112"/>
        <v>0</v>
      </c>
      <c r="DR56" s="21">
        <f t="shared" si="113"/>
        <v>0</v>
      </c>
      <c r="DS56" s="47">
        <f t="shared" si="114"/>
        <v>0</v>
      </c>
      <c r="DT56" s="21">
        <f t="shared" si="115"/>
        <v>0</v>
      </c>
      <c r="DU56" s="47">
        <f t="shared" si="116"/>
        <v>0</v>
      </c>
      <c r="DV56" s="21">
        <f t="shared" si="117"/>
        <v>0</v>
      </c>
      <c r="DW56" s="47">
        <f t="shared" si="118"/>
        <v>0</v>
      </c>
      <c r="DX56" s="21">
        <f t="shared" si="119"/>
        <v>0</v>
      </c>
      <c r="DY56" s="21">
        <f t="shared" si="120"/>
        <v>0</v>
      </c>
      <c r="DZ56" s="21">
        <f t="shared" si="121"/>
        <v>0</v>
      </c>
      <c r="EA56" s="21">
        <f t="shared" si="122"/>
        <v>0</v>
      </c>
      <c r="EB56" s="21">
        <f t="shared" si="123"/>
        <v>0</v>
      </c>
      <c r="EC56" s="47">
        <f t="shared" si="124"/>
        <v>0</v>
      </c>
      <c r="ED56" s="21">
        <f t="shared" si="125"/>
        <v>0</v>
      </c>
      <c r="EE56" s="47">
        <f t="shared" si="126"/>
        <v>0</v>
      </c>
      <c r="EF56" s="21">
        <f t="shared" si="127"/>
        <v>0</v>
      </c>
      <c r="EG56" s="47">
        <f t="shared" si="128"/>
        <v>0</v>
      </c>
      <c r="EH56" s="21">
        <f t="shared" si="128"/>
        <v>0</v>
      </c>
      <c r="EI56" s="21">
        <f t="shared" si="129"/>
        <v>0</v>
      </c>
      <c r="EJ56" s="21">
        <f t="shared" si="200"/>
        <v>0</v>
      </c>
      <c r="EK56" s="21" t="str">
        <f t="shared" si="201"/>
        <v/>
      </c>
      <c r="EL56" s="21">
        <f t="shared" si="162"/>
        <v>6.3886735523321256</v>
      </c>
      <c r="EM56" s="21">
        <f t="shared" si="130"/>
        <v>0</v>
      </c>
      <c r="EP56" s="48">
        <f t="shared" si="163"/>
        <v>6</v>
      </c>
      <c r="EQ56" s="47">
        <f t="shared" si="164"/>
        <v>1.2566370614359172</v>
      </c>
      <c r="ER56" s="47">
        <f t="shared" si="165"/>
        <v>1</v>
      </c>
      <c r="ES56" s="47">
        <f t="shared" si="131"/>
        <v>0</v>
      </c>
      <c r="ET56" s="47">
        <f t="shared" si="132"/>
        <v>0</v>
      </c>
      <c r="EU56" s="48">
        <f t="shared" si="133"/>
        <v>0</v>
      </c>
      <c r="EV56" s="48">
        <f t="shared" si="166"/>
        <v>0.4</v>
      </c>
      <c r="EW56" s="30">
        <f t="shared" si="202"/>
        <v>0</v>
      </c>
      <c r="EX56" s="47">
        <f t="shared" si="203"/>
        <v>0</v>
      </c>
      <c r="EY56" s="49">
        <f t="shared" si="204"/>
        <v>0</v>
      </c>
      <c r="EZ56" s="48">
        <f t="shared" si="205"/>
        <v>0</v>
      </c>
      <c r="FA56" s="49">
        <f t="shared" si="206"/>
        <v>0</v>
      </c>
      <c r="FB56" s="48">
        <f t="shared" si="207"/>
        <v>0</v>
      </c>
      <c r="FC56" s="49">
        <f t="shared" si="208"/>
        <v>0</v>
      </c>
      <c r="FD56" s="48">
        <f t="shared" si="209"/>
        <v>0</v>
      </c>
      <c r="FE56" s="49">
        <f t="shared" si="210"/>
        <v>0</v>
      </c>
      <c r="FF56" s="48">
        <f t="shared" si="211"/>
        <v>0</v>
      </c>
      <c r="FG56" s="49">
        <f t="shared" si="212"/>
        <v>0</v>
      </c>
      <c r="FH56" s="48">
        <f t="shared" si="213"/>
        <v>0</v>
      </c>
      <c r="FI56" s="49">
        <f t="shared" si="214"/>
        <v>0</v>
      </c>
      <c r="FJ56" s="48">
        <f t="shared" si="215"/>
        <v>0</v>
      </c>
      <c r="FK56" s="49">
        <f t="shared" si="216"/>
        <v>0</v>
      </c>
      <c r="FL56" s="48">
        <f t="shared" si="217"/>
        <v>0</v>
      </c>
      <c r="FM56" s="49">
        <f t="shared" si="218"/>
        <v>0</v>
      </c>
      <c r="FN56" s="48">
        <f t="shared" si="219"/>
        <v>0</v>
      </c>
      <c r="FO56" s="49">
        <f t="shared" si="220"/>
        <v>0</v>
      </c>
      <c r="FP56" s="48">
        <f t="shared" si="221"/>
        <v>0</v>
      </c>
      <c r="FQ56" s="49">
        <f t="shared" si="222"/>
        <v>0</v>
      </c>
      <c r="FR56" s="48">
        <f t="shared" si="223"/>
        <v>0</v>
      </c>
      <c r="FS56" s="49">
        <f t="shared" si="224"/>
        <v>0</v>
      </c>
      <c r="FT56" s="48">
        <f t="shared" si="225"/>
        <v>0</v>
      </c>
      <c r="FU56" s="21">
        <f t="shared" si="167"/>
        <v>3</v>
      </c>
      <c r="FV56" s="21">
        <f t="shared" si="226"/>
        <v>0</v>
      </c>
      <c r="FW56" s="21">
        <f t="shared" si="134"/>
        <v>0</v>
      </c>
      <c r="FX56" s="22">
        <f t="shared" si="227"/>
        <v>0</v>
      </c>
      <c r="FY56" s="22">
        <f t="shared" si="228"/>
        <v>0</v>
      </c>
      <c r="FZ56" s="21">
        <f t="shared" si="229"/>
        <v>0</v>
      </c>
      <c r="GA56" s="21">
        <f t="shared" si="230"/>
        <v>0</v>
      </c>
      <c r="GB56" s="21">
        <f t="shared" si="231"/>
        <v>0</v>
      </c>
      <c r="GC56" s="21">
        <f t="shared" si="232"/>
        <v>0</v>
      </c>
      <c r="GD56" s="21">
        <f t="shared" si="233"/>
        <v>0</v>
      </c>
      <c r="GE56" s="21">
        <f t="shared" si="234"/>
        <v>0</v>
      </c>
      <c r="GF56" s="21">
        <f t="shared" si="235"/>
        <v>0</v>
      </c>
      <c r="GG56" s="21">
        <f t="shared" si="236"/>
        <v>0</v>
      </c>
      <c r="GH56" s="21">
        <f t="shared" si="237"/>
        <v>0</v>
      </c>
      <c r="GI56" s="21">
        <f t="shared" si="238"/>
        <v>0</v>
      </c>
      <c r="GJ56" s="31">
        <f t="shared" si="239"/>
        <v>0</v>
      </c>
      <c r="GK56" s="21">
        <f t="shared" si="240"/>
        <v>0</v>
      </c>
      <c r="GL56" s="21">
        <f t="shared" si="241"/>
        <v>0</v>
      </c>
      <c r="GM56" s="21">
        <f t="shared" si="242"/>
        <v>0</v>
      </c>
      <c r="GN56" s="21">
        <f t="shared" si="135"/>
        <v>0</v>
      </c>
      <c r="GO56" s="21">
        <f t="shared" si="136"/>
        <v>0</v>
      </c>
      <c r="GP56" s="21">
        <f t="shared" si="137"/>
        <v>0</v>
      </c>
      <c r="GQ56" s="31">
        <f t="shared" si="243"/>
        <v>0</v>
      </c>
      <c r="GR56" s="48">
        <f t="shared" si="168"/>
        <v>8</v>
      </c>
      <c r="GS56" s="48">
        <f t="shared" si="244"/>
        <v>-34</v>
      </c>
      <c r="GT56" s="21">
        <f t="shared" si="245"/>
        <v>0</v>
      </c>
      <c r="GU56" s="31">
        <f t="shared" si="246"/>
        <v>0</v>
      </c>
      <c r="GV56" s="31">
        <f t="shared" si="247"/>
        <v>0</v>
      </c>
      <c r="GW56" s="40">
        <f t="shared" si="169"/>
        <v>0</v>
      </c>
      <c r="GX56" s="21">
        <f t="shared" si="140"/>
        <v>1</v>
      </c>
      <c r="GY56" s="21" t="str">
        <f t="shared" si="141"/>
        <v/>
      </c>
      <c r="GZ56" s="21" t="str">
        <f t="shared" si="248"/>
        <v/>
      </c>
      <c r="HA56" s="21" t="str">
        <f t="shared" si="249"/>
        <v/>
      </c>
      <c r="HB56" s="21">
        <f t="shared" si="250"/>
        <v>0</v>
      </c>
      <c r="HC56" s="21">
        <f t="shared" si="170"/>
        <v>123</v>
      </c>
      <c r="HD56" s="21">
        <f t="shared" si="142"/>
        <v>0</v>
      </c>
      <c r="HE56" s="21">
        <f t="shared" si="171"/>
        <v>0</v>
      </c>
      <c r="HF56" s="21">
        <f t="shared" si="172"/>
        <v>0</v>
      </c>
      <c r="HG56" s="49">
        <f t="shared" si="143"/>
        <v>-34</v>
      </c>
      <c r="HH56" s="49">
        <f t="shared" si="144"/>
        <v>80</v>
      </c>
      <c r="HI56" s="49"/>
      <c r="HJ56" s="21">
        <f t="shared" si="145"/>
        <v>0.5</v>
      </c>
      <c r="HK56" s="21">
        <f t="shared" si="174"/>
        <v>119.11726279229272</v>
      </c>
      <c r="HL56" s="21">
        <f t="shared" si="175"/>
        <v>31.699604776332542</v>
      </c>
      <c r="HM56" s="21">
        <f t="shared" si="176"/>
        <v>15.23458936452888</v>
      </c>
      <c r="HN56" s="21">
        <f t="shared" si="177"/>
        <v>9.1229651450815883</v>
      </c>
      <c r="HO56" s="21">
        <f t="shared" si="178"/>
        <v>6.1341021783603766</v>
      </c>
      <c r="HP56" s="21">
        <f t="shared" si="179"/>
        <v>4.4319044492516984</v>
      </c>
      <c r="HQ56" s="21">
        <f t="shared" si="180"/>
        <v>3.3634159873425307</v>
      </c>
      <c r="HR56" s="21">
        <f t="shared" si="181"/>
        <v>2.6456740803379453</v>
      </c>
      <c r="HS56" s="21">
        <f t="shared" si="182"/>
        <v>2.1387930908558044</v>
      </c>
      <c r="HT56" s="21">
        <f t="shared" si="183"/>
        <v>1.7667573245884549</v>
      </c>
      <c r="HU56" s="21">
        <f t="shared" si="184"/>
        <v>1.4851977795851876</v>
      </c>
      <c r="HV56" s="21">
        <f t="shared" si="185"/>
        <v>1.2667243961104921</v>
      </c>
      <c r="HW56" s="8">
        <f t="shared" si="186"/>
        <v>0</v>
      </c>
      <c r="HX56" s="8">
        <f t="shared" si="187"/>
        <v>0</v>
      </c>
      <c r="HY56" s="8">
        <f t="shared" si="188"/>
        <v>0</v>
      </c>
      <c r="HZ56" s="8">
        <f t="shared" si="189"/>
        <v>0</v>
      </c>
      <c r="IA56" s="8">
        <f t="shared" si="190"/>
        <v>0</v>
      </c>
      <c r="IB56" s="8">
        <f t="shared" si="191"/>
        <v>0</v>
      </c>
      <c r="IC56" s="8">
        <f t="shared" si="192"/>
        <v>0</v>
      </c>
      <c r="ID56" s="8">
        <f t="shared" si="193"/>
        <v>0</v>
      </c>
      <c r="IE56" s="8">
        <f t="shared" si="194"/>
        <v>0</v>
      </c>
      <c r="IF56" s="8">
        <f t="shared" si="195"/>
        <v>0</v>
      </c>
      <c r="IG56" s="8">
        <f t="shared" si="196"/>
        <v>0</v>
      </c>
      <c r="IH56" s="8">
        <f t="shared" si="197"/>
        <v>0</v>
      </c>
      <c r="II56" s="8">
        <f t="shared" si="251"/>
        <v>0</v>
      </c>
      <c r="IJ56" s="10">
        <f t="shared" si="146"/>
        <v>0</v>
      </c>
      <c r="IK56" s="10">
        <f t="shared" si="147"/>
        <v>0</v>
      </c>
      <c r="IL56" s="10">
        <f t="shared" si="253"/>
        <v>0</v>
      </c>
      <c r="IM56" s="10">
        <f t="shared" si="149"/>
        <v>0</v>
      </c>
      <c r="IN56" s="10">
        <f t="shared" si="150"/>
        <v>0</v>
      </c>
      <c r="IO56" s="10">
        <f t="shared" si="151"/>
        <v>0</v>
      </c>
      <c r="IP56" s="10">
        <f t="shared" si="152"/>
        <v>0</v>
      </c>
      <c r="IQ56" s="10">
        <f t="shared" si="153"/>
        <v>0</v>
      </c>
      <c r="IR56" s="10">
        <f t="shared" si="154"/>
        <v>0</v>
      </c>
      <c r="IS56" s="10">
        <f t="shared" si="155"/>
        <v>0</v>
      </c>
      <c r="IT56" s="10">
        <f t="shared" si="156"/>
        <v>0</v>
      </c>
      <c r="IU56" s="10">
        <f t="shared" si="157"/>
        <v>0</v>
      </c>
      <c r="IV56" s="11">
        <f t="shared" si="252"/>
        <v>0</v>
      </c>
    </row>
    <row r="57" spans="1:256" ht="17.100000000000001" customHeight="1" x14ac:dyDescent="0.25">
      <c r="A57" s="2"/>
      <c r="B57" s="206">
        <v>43</v>
      </c>
      <c r="C57" s="16"/>
      <c r="D57" s="232"/>
      <c r="E57" s="232"/>
      <c r="F57" s="232"/>
      <c r="G57" s="232"/>
      <c r="H57" s="232"/>
      <c r="I57" s="232"/>
      <c r="J57" s="232"/>
      <c r="K57" s="232"/>
      <c r="L57" s="150"/>
      <c r="M57" s="160"/>
      <c r="N57" s="150"/>
      <c r="O57" s="160"/>
      <c r="P57" s="150"/>
      <c r="Q57" s="160"/>
      <c r="R57" s="150"/>
      <c r="S57" s="160"/>
      <c r="T57" s="150"/>
      <c r="U57" s="160"/>
      <c r="V57" s="162"/>
      <c r="W57" s="213" t="str">
        <f t="shared" si="198"/>
        <v/>
      </c>
      <c r="X57" s="238"/>
      <c r="Y57" s="240">
        <v>0.5</v>
      </c>
      <c r="Z57" s="121" t="str">
        <f t="shared" si="85"/>
        <v/>
      </c>
      <c r="AA57" s="122" t="str">
        <f t="shared" si="86"/>
        <v/>
      </c>
      <c r="AB57" s="94"/>
      <c r="AC57" s="94"/>
      <c r="AD57" s="94"/>
      <c r="AE57" s="94"/>
      <c r="AF57" s="94"/>
      <c r="AG57" s="94"/>
      <c r="AH57" s="94"/>
      <c r="AI57" s="94"/>
      <c r="AJ57" s="94"/>
      <c r="AK57" s="94"/>
      <c r="AL57" s="94"/>
      <c r="AM57" s="94"/>
      <c r="AN57" s="94"/>
      <c r="AO57" s="94"/>
      <c r="AP57" s="94"/>
      <c r="AQ57" s="94"/>
      <c r="AR57" s="94"/>
      <c r="AS57" s="94"/>
      <c r="AT57" s="98"/>
      <c r="AU57" s="43"/>
      <c r="AV57" s="43"/>
      <c r="AW57" s="44">
        <f t="shared" si="87"/>
        <v>0</v>
      </c>
      <c r="AX57" s="43">
        <f t="shared" si="88"/>
        <v>0</v>
      </c>
      <c r="AY57" s="44">
        <f t="shared" si="89"/>
        <v>0</v>
      </c>
      <c r="AZ57" s="44">
        <f t="shared" si="90"/>
        <v>0</v>
      </c>
      <c r="BA57" s="44">
        <f t="shared" si="91"/>
        <v>0</v>
      </c>
      <c r="BB57" s="43"/>
      <c r="BC57" s="43"/>
      <c r="BD57" s="43"/>
      <c r="BE57" s="25" t="b">
        <v>0</v>
      </c>
      <c r="BF57" s="25" t="b">
        <v>0</v>
      </c>
      <c r="BG57" s="25" t="b">
        <v>0</v>
      </c>
      <c r="BH57" s="25" t="b">
        <v>0</v>
      </c>
      <c r="BI57" s="25" t="b">
        <v>0</v>
      </c>
      <c r="BJ57" s="25" t="b">
        <v>0</v>
      </c>
      <c r="BK57" s="25" t="b">
        <v>0</v>
      </c>
      <c r="BL57" s="25" t="b">
        <v>0</v>
      </c>
      <c r="BN57" s="22">
        <f t="shared" si="199"/>
        <v>0</v>
      </c>
      <c r="BO57" s="22">
        <f t="shared" si="258"/>
        <v>0</v>
      </c>
      <c r="BP57" s="22">
        <f t="shared" si="259"/>
        <v>0</v>
      </c>
      <c r="BQ57" s="22">
        <f t="shared" si="260"/>
        <v>0</v>
      </c>
      <c r="BR57" s="22">
        <f t="shared" si="254"/>
        <v>0</v>
      </c>
      <c r="BS57" s="22">
        <f t="shared" si="255"/>
        <v>0</v>
      </c>
      <c r="BT57" s="22">
        <f t="shared" si="256"/>
        <v>0</v>
      </c>
      <c r="BU57" s="22">
        <f t="shared" si="257"/>
        <v>0</v>
      </c>
      <c r="BW57" s="22">
        <f t="shared" si="92"/>
        <v>0</v>
      </c>
      <c r="BX57" s="22">
        <f t="shared" si="93"/>
        <v>0</v>
      </c>
      <c r="BZ57" s="22">
        <f t="shared" si="94"/>
        <v>0</v>
      </c>
      <c r="CA57" s="22" t="b">
        <f t="shared" si="95"/>
        <v>1</v>
      </c>
      <c r="CB57" s="22">
        <f t="shared" si="96"/>
        <v>1</v>
      </c>
      <c r="CC57" s="32">
        <f t="shared" si="97"/>
        <v>0</v>
      </c>
      <c r="CD57" s="22">
        <f t="shared" si="158"/>
        <v>0</v>
      </c>
      <c r="CE57" s="22">
        <f t="shared" si="159"/>
        <v>0</v>
      </c>
      <c r="CF57" s="22">
        <f t="shared" si="158"/>
        <v>0</v>
      </c>
      <c r="CG57" s="22">
        <f t="shared" si="173"/>
        <v>0</v>
      </c>
      <c r="CH57" s="22" t="str">
        <f t="shared" si="18"/>
        <v/>
      </c>
      <c r="CI57" s="22" t="str">
        <f t="shared" si="160"/>
        <v/>
      </c>
      <c r="CJ57" s="22" t="str">
        <f t="shared" si="98"/>
        <v/>
      </c>
      <c r="CK57" s="22" t="str">
        <f t="shared" si="99"/>
        <v/>
      </c>
      <c r="CL57" s="22" t="str">
        <f t="shared" si="100"/>
        <v/>
      </c>
      <c r="CN57" s="22">
        <f>IF(CM65=2,C57,0)</f>
        <v>0</v>
      </c>
      <c r="CO57" s="22">
        <f t="shared" si="101"/>
        <v>0</v>
      </c>
      <c r="CP57" s="22">
        <f t="shared" si="102"/>
        <v>0</v>
      </c>
      <c r="CS57" s="22">
        <f>O5-B57</f>
        <v>-35</v>
      </c>
      <c r="CT57" s="22">
        <f t="shared" si="103"/>
        <v>0</v>
      </c>
      <c r="CU57" s="22" t="str">
        <f t="shared" si="161"/>
        <v>3</v>
      </c>
      <c r="CV57" s="22" t="str">
        <f t="shared" si="104"/>
        <v/>
      </c>
      <c r="CW57" s="22">
        <f t="shared" si="105"/>
        <v>0</v>
      </c>
      <c r="CX57" s="22">
        <f t="shared" si="106"/>
        <v>0</v>
      </c>
      <c r="CY57" s="22">
        <f t="shared" si="107"/>
        <v>0</v>
      </c>
      <c r="CZ57" s="22">
        <f t="shared" si="108"/>
        <v>0</v>
      </c>
      <c r="DA57" s="22" t="str">
        <f>IF(CT57=1,(#REF!+#REF!+#REF!+#REF!+#REF!+#REF!+#REF!+#REF!)*CO57,"")</f>
        <v/>
      </c>
      <c r="DB57" s="22" t="str">
        <f>IF(CZ57&gt;0,(#REF!+#REF!+#REF!+#REF!+#REF!+#REF!+#REF!+#REF!)*CO57,"")</f>
        <v/>
      </c>
      <c r="DC57" s="22">
        <f t="shared" si="109"/>
        <v>1</v>
      </c>
      <c r="DD57" s="22">
        <f t="shared" si="110"/>
        <v>-34</v>
      </c>
      <c r="DE57" s="22" t="str">
        <f t="shared" si="111"/>
        <v/>
      </c>
      <c r="DF57" s="22" t="str">
        <f>IF(DE57=1,(#REF!+#REF!+#REF!+#REF!+#REF!+#REF!+#REF!+#REF!)*CO57,"")</f>
        <v/>
      </c>
      <c r="DQ57" s="21">
        <f t="shared" si="112"/>
        <v>0</v>
      </c>
      <c r="DR57" s="21">
        <f t="shared" si="113"/>
        <v>0</v>
      </c>
      <c r="DS57" s="47">
        <f t="shared" si="114"/>
        <v>0</v>
      </c>
      <c r="DT57" s="21">
        <f t="shared" si="115"/>
        <v>0</v>
      </c>
      <c r="DU57" s="47">
        <f t="shared" si="116"/>
        <v>0</v>
      </c>
      <c r="DV57" s="21">
        <f t="shared" si="117"/>
        <v>0</v>
      </c>
      <c r="DW57" s="47">
        <f t="shared" si="118"/>
        <v>0</v>
      </c>
      <c r="DX57" s="21">
        <f t="shared" si="119"/>
        <v>0</v>
      </c>
      <c r="DY57" s="21">
        <f t="shared" si="120"/>
        <v>0</v>
      </c>
      <c r="DZ57" s="21">
        <f t="shared" si="121"/>
        <v>0</v>
      </c>
      <c r="EA57" s="21">
        <f t="shared" si="122"/>
        <v>0</v>
      </c>
      <c r="EB57" s="21">
        <f t="shared" si="123"/>
        <v>0</v>
      </c>
      <c r="EC57" s="47">
        <f t="shared" si="124"/>
        <v>0</v>
      </c>
      <c r="ED57" s="21">
        <f t="shared" si="125"/>
        <v>0</v>
      </c>
      <c r="EE57" s="47">
        <f t="shared" si="126"/>
        <v>0</v>
      </c>
      <c r="EF57" s="21">
        <f t="shared" si="127"/>
        <v>0</v>
      </c>
      <c r="EG57" s="47">
        <f t="shared" si="128"/>
        <v>0</v>
      </c>
      <c r="EH57" s="21">
        <f t="shared" si="128"/>
        <v>0</v>
      </c>
      <c r="EI57" s="21">
        <f t="shared" si="129"/>
        <v>0</v>
      </c>
      <c r="EJ57" s="21">
        <f t="shared" si="200"/>
        <v>0</v>
      </c>
      <c r="EK57" s="21" t="str">
        <f t="shared" si="201"/>
        <v/>
      </c>
      <c r="EL57" s="21">
        <f t="shared" si="162"/>
        <v>6.3886735523321256</v>
      </c>
      <c r="EM57" s="21">
        <f t="shared" si="130"/>
        <v>0</v>
      </c>
      <c r="EP57" s="48">
        <f t="shared" si="163"/>
        <v>6</v>
      </c>
      <c r="EQ57" s="47">
        <f t="shared" si="164"/>
        <v>1.2566370614359172</v>
      </c>
      <c r="ER57" s="47">
        <f t="shared" si="165"/>
        <v>1</v>
      </c>
      <c r="ES57" s="47">
        <f t="shared" si="131"/>
        <v>0</v>
      </c>
      <c r="ET57" s="47">
        <f t="shared" si="132"/>
        <v>0</v>
      </c>
      <c r="EU57" s="48">
        <f t="shared" si="133"/>
        <v>0</v>
      </c>
      <c r="EV57" s="48">
        <f t="shared" si="166"/>
        <v>0.4</v>
      </c>
      <c r="EW57" s="30">
        <f t="shared" si="202"/>
        <v>0</v>
      </c>
      <c r="EX57" s="47">
        <f t="shared" si="203"/>
        <v>0</v>
      </c>
      <c r="EY57" s="49">
        <f t="shared" si="204"/>
        <v>0</v>
      </c>
      <c r="EZ57" s="48">
        <f t="shared" si="205"/>
        <v>0</v>
      </c>
      <c r="FA57" s="49">
        <f t="shared" si="206"/>
        <v>0</v>
      </c>
      <c r="FB57" s="48">
        <f t="shared" si="207"/>
        <v>0</v>
      </c>
      <c r="FC57" s="49">
        <f t="shared" si="208"/>
        <v>0</v>
      </c>
      <c r="FD57" s="48">
        <f t="shared" si="209"/>
        <v>0</v>
      </c>
      <c r="FE57" s="49">
        <f t="shared" si="210"/>
        <v>0</v>
      </c>
      <c r="FF57" s="48">
        <f t="shared" si="211"/>
        <v>0</v>
      </c>
      <c r="FG57" s="49">
        <f t="shared" si="212"/>
        <v>0</v>
      </c>
      <c r="FH57" s="48">
        <f t="shared" si="213"/>
        <v>0</v>
      </c>
      <c r="FI57" s="49">
        <f t="shared" si="214"/>
        <v>0</v>
      </c>
      <c r="FJ57" s="48">
        <f t="shared" si="215"/>
        <v>0</v>
      </c>
      <c r="FK57" s="49">
        <f t="shared" si="216"/>
        <v>0</v>
      </c>
      <c r="FL57" s="48">
        <f t="shared" si="217"/>
        <v>0</v>
      </c>
      <c r="FM57" s="49">
        <f t="shared" si="218"/>
        <v>0</v>
      </c>
      <c r="FN57" s="48">
        <f t="shared" si="219"/>
        <v>0</v>
      </c>
      <c r="FO57" s="49">
        <f t="shared" si="220"/>
        <v>0</v>
      </c>
      <c r="FP57" s="48">
        <f t="shared" si="221"/>
        <v>0</v>
      </c>
      <c r="FQ57" s="49">
        <f t="shared" si="222"/>
        <v>0</v>
      </c>
      <c r="FR57" s="48">
        <f t="shared" si="223"/>
        <v>0</v>
      </c>
      <c r="FS57" s="49">
        <f t="shared" si="224"/>
        <v>0</v>
      </c>
      <c r="FT57" s="48">
        <f t="shared" si="225"/>
        <v>0</v>
      </c>
      <c r="FU57" s="21">
        <f t="shared" si="167"/>
        <v>3</v>
      </c>
      <c r="FV57" s="21">
        <f t="shared" si="226"/>
        <v>0</v>
      </c>
      <c r="FW57" s="21">
        <f t="shared" si="134"/>
        <v>0</v>
      </c>
      <c r="FX57" s="22">
        <f t="shared" si="227"/>
        <v>0</v>
      </c>
      <c r="FY57" s="22">
        <f t="shared" si="228"/>
        <v>0</v>
      </c>
      <c r="FZ57" s="21">
        <f t="shared" si="229"/>
        <v>0</v>
      </c>
      <c r="GA57" s="21">
        <f t="shared" si="230"/>
        <v>0</v>
      </c>
      <c r="GB57" s="21">
        <f t="shared" si="231"/>
        <v>0</v>
      </c>
      <c r="GC57" s="21">
        <f t="shared" si="232"/>
        <v>0</v>
      </c>
      <c r="GD57" s="21">
        <f t="shared" si="233"/>
        <v>0</v>
      </c>
      <c r="GE57" s="21">
        <f t="shared" si="234"/>
        <v>0</v>
      </c>
      <c r="GF57" s="21">
        <f t="shared" si="235"/>
        <v>0</v>
      </c>
      <c r="GG57" s="21">
        <f t="shared" si="236"/>
        <v>0</v>
      </c>
      <c r="GH57" s="21">
        <f t="shared" si="237"/>
        <v>0</v>
      </c>
      <c r="GI57" s="21">
        <f t="shared" si="238"/>
        <v>0</v>
      </c>
      <c r="GJ57" s="31">
        <f t="shared" si="239"/>
        <v>0</v>
      </c>
      <c r="GK57" s="21">
        <f t="shared" si="240"/>
        <v>0</v>
      </c>
      <c r="GL57" s="21">
        <f t="shared" si="241"/>
        <v>0</v>
      </c>
      <c r="GM57" s="21">
        <f t="shared" si="242"/>
        <v>0</v>
      </c>
      <c r="GN57" s="21">
        <f t="shared" si="135"/>
        <v>0</v>
      </c>
      <c r="GO57" s="21">
        <f t="shared" si="136"/>
        <v>0</v>
      </c>
      <c r="GP57" s="21">
        <f t="shared" si="137"/>
        <v>0</v>
      </c>
      <c r="GQ57" s="31">
        <f t="shared" si="243"/>
        <v>0</v>
      </c>
      <c r="GR57" s="48">
        <f t="shared" si="168"/>
        <v>8</v>
      </c>
      <c r="GS57" s="48">
        <f t="shared" si="244"/>
        <v>-35</v>
      </c>
      <c r="GT57" s="21">
        <f t="shared" si="245"/>
        <v>0</v>
      </c>
      <c r="GU57" s="31">
        <f t="shared" si="246"/>
        <v>0</v>
      </c>
      <c r="GV57" s="31">
        <f t="shared" si="247"/>
        <v>0</v>
      </c>
      <c r="GW57" s="40">
        <f t="shared" si="169"/>
        <v>0</v>
      </c>
      <c r="GX57" s="21">
        <f t="shared" si="140"/>
        <v>1</v>
      </c>
      <c r="GY57" s="21" t="str">
        <f t="shared" si="141"/>
        <v/>
      </c>
      <c r="GZ57" s="21" t="str">
        <f t="shared" si="248"/>
        <v/>
      </c>
      <c r="HA57" s="21" t="str">
        <f t="shared" si="249"/>
        <v/>
      </c>
      <c r="HB57" s="21">
        <f t="shared" si="250"/>
        <v>0</v>
      </c>
      <c r="HC57" s="21">
        <f t="shared" si="170"/>
        <v>123</v>
      </c>
      <c r="HD57" s="21">
        <f t="shared" si="142"/>
        <v>0</v>
      </c>
      <c r="HE57" s="21">
        <f t="shared" si="171"/>
        <v>0</v>
      </c>
      <c r="HF57" s="21">
        <f t="shared" si="172"/>
        <v>0</v>
      </c>
      <c r="HG57" s="49">
        <f t="shared" si="143"/>
        <v>-35</v>
      </c>
      <c r="HH57" s="49">
        <f t="shared" si="144"/>
        <v>80</v>
      </c>
      <c r="HI57" s="49"/>
      <c r="HJ57" s="21">
        <f t="shared" si="145"/>
        <v>0.5</v>
      </c>
      <c r="HK57" s="21">
        <f t="shared" si="174"/>
        <v>119.11726279229272</v>
      </c>
      <c r="HL57" s="21">
        <f t="shared" si="175"/>
        <v>31.699604776332542</v>
      </c>
      <c r="HM57" s="21">
        <f t="shared" si="176"/>
        <v>15.23458936452888</v>
      </c>
      <c r="HN57" s="21">
        <f t="shared" si="177"/>
        <v>9.1229651450815883</v>
      </c>
      <c r="HO57" s="21">
        <f t="shared" si="178"/>
        <v>6.1341021783603766</v>
      </c>
      <c r="HP57" s="21">
        <f t="shared" si="179"/>
        <v>4.4319044492516984</v>
      </c>
      <c r="HQ57" s="21">
        <f t="shared" si="180"/>
        <v>3.3634159873425307</v>
      </c>
      <c r="HR57" s="21">
        <f t="shared" si="181"/>
        <v>2.6456740803379453</v>
      </c>
      <c r="HS57" s="21">
        <f t="shared" si="182"/>
        <v>2.1387930908558044</v>
      </c>
      <c r="HT57" s="21">
        <f t="shared" si="183"/>
        <v>1.7667573245884549</v>
      </c>
      <c r="HU57" s="21">
        <f t="shared" si="184"/>
        <v>1.4851977795851876</v>
      </c>
      <c r="HV57" s="21">
        <f t="shared" si="185"/>
        <v>1.2667243961104921</v>
      </c>
      <c r="HW57" s="8">
        <f t="shared" si="186"/>
        <v>0</v>
      </c>
      <c r="HX57" s="8">
        <f t="shared" si="187"/>
        <v>0</v>
      </c>
      <c r="HY57" s="8">
        <f t="shared" si="188"/>
        <v>0</v>
      </c>
      <c r="HZ57" s="8">
        <f t="shared" si="189"/>
        <v>0</v>
      </c>
      <c r="IA57" s="8">
        <f t="shared" si="190"/>
        <v>0</v>
      </c>
      <c r="IB57" s="8">
        <f t="shared" si="191"/>
        <v>0</v>
      </c>
      <c r="IC57" s="8">
        <f t="shared" si="192"/>
        <v>0</v>
      </c>
      <c r="ID57" s="8">
        <f t="shared" si="193"/>
        <v>0</v>
      </c>
      <c r="IE57" s="8">
        <f t="shared" si="194"/>
        <v>0</v>
      </c>
      <c r="IF57" s="8">
        <f t="shared" si="195"/>
        <v>0</v>
      </c>
      <c r="IG57" s="8">
        <f t="shared" si="196"/>
        <v>0</v>
      </c>
      <c r="IH57" s="8">
        <f t="shared" si="197"/>
        <v>0</v>
      </c>
      <c r="II57" s="8">
        <f t="shared" si="251"/>
        <v>0</v>
      </c>
      <c r="IJ57" s="10">
        <f t="shared" si="146"/>
        <v>0</v>
      </c>
      <c r="IK57" s="10">
        <f t="shared" si="147"/>
        <v>0</v>
      </c>
      <c r="IL57" s="10">
        <f t="shared" si="253"/>
        <v>0</v>
      </c>
      <c r="IM57" s="10">
        <f t="shared" si="149"/>
        <v>0</v>
      </c>
      <c r="IN57" s="10">
        <f t="shared" si="150"/>
        <v>0</v>
      </c>
      <c r="IO57" s="10">
        <f t="shared" si="151"/>
        <v>0</v>
      </c>
      <c r="IP57" s="10">
        <f t="shared" si="152"/>
        <v>0</v>
      </c>
      <c r="IQ57" s="10">
        <f t="shared" si="153"/>
        <v>0</v>
      </c>
      <c r="IR57" s="10">
        <f t="shared" si="154"/>
        <v>0</v>
      </c>
      <c r="IS57" s="10">
        <f t="shared" si="155"/>
        <v>0</v>
      </c>
      <c r="IT57" s="10">
        <f t="shared" si="156"/>
        <v>0</v>
      </c>
      <c r="IU57" s="10">
        <f t="shared" si="157"/>
        <v>0</v>
      </c>
      <c r="IV57" s="11">
        <f t="shared" si="252"/>
        <v>0</v>
      </c>
    </row>
    <row r="58" spans="1:256" ht="17.100000000000001" customHeight="1" x14ac:dyDescent="0.25">
      <c r="A58" s="2"/>
      <c r="B58" s="206">
        <v>44</v>
      </c>
      <c r="C58" s="16"/>
      <c r="D58" s="232"/>
      <c r="E58" s="232"/>
      <c r="F58" s="232"/>
      <c r="G58" s="232"/>
      <c r="H58" s="232"/>
      <c r="I58" s="232"/>
      <c r="J58" s="232"/>
      <c r="K58" s="232"/>
      <c r="L58" s="150"/>
      <c r="M58" s="160"/>
      <c r="N58" s="150"/>
      <c r="O58" s="160"/>
      <c r="P58" s="150"/>
      <c r="Q58" s="160"/>
      <c r="R58" s="150"/>
      <c r="S58" s="160"/>
      <c r="T58" s="150"/>
      <c r="U58" s="160"/>
      <c r="V58" s="162"/>
      <c r="W58" s="213" t="str">
        <f t="shared" si="198"/>
        <v/>
      </c>
      <c r="X58" s="238"/>
      <c r="Y58" s="240">
        <v>0.5</v>
      </c>
      <c r="Z58" s="121" t="str">
        <f t="shared" si="85"/>
        <v/>
      </c>
      <c r="AA58" s="122" t="str">
        <f t="shared" si="86"/>
        <v/>
      </c>
      <c r="AB58" s="94"/>
      <c r="AC58" s="94"/>
      <c r="AD58" s="94"/>
      <c r="AE58" s="94"/>
      <c r="AF58" s="94"/>
      <c r="AG58" s="94"/>
      <c r="AH58" s="94"/>
      <c r="AI58" s="94"/>
      <c r="AJ58" s="94"/>
      <c r="AK58" s="94"/>
      <c r="AL58" s="94"/>
      <c r="AM58" s="94"/>
      <c r="AN58" s="94"/>
      <c r="AO58" s="94"/>
      <c r="AP58" s="94"/>
      <c r="AQ58" s="94"/>
      <c r="AR58" s="94"/>
      <c r="AS58" s="94"/>
      <c r="AT58" s="98"/>
      <c r="AU58" s="43"/>
      <c r="AV58" s="43"/>
      <c r="AW58" s="44">
        <f t="shared" si="87"/>
        <v>0</v>
      </c>
      <c r="AX58" s="43">
        <f t="shared" si="88"/>
        <v>0</v>
      </c>
      <c r="AY58" s="44">
        <f t="shared" si="89"/>
        <v>0</v>
      </c>
      <c r="AZ58" s="44">
        <f t="shared" si="90"/>
        <v>0</v>
      </c>
      <c r="BA58" s="44">
        <f t="shared" si="91"/>
        <v>0</v>
      </c>
      <c r="BB58" s="43"/>
      <c r="BC58" s="43"/>
      <c r="BD58" s="43"/>
      <c r="BE58" s="25" t="b">
        <v>0</v>
      </c>
      <c r="BF58" s="25" t="b">
        <v>0</v>
      </c>
      <c r="BG58" s="25" t="b">
        <v>0</v>
      </c>
      <c r="BH58" s="25" t="b">
        <v>0</v>
      </c>
      <c r="BI58" s="25" t="b">
        <v>0</v>
      </c>
      <c r="BJ58" s="25" t="b">
        <v>0</v>
      </c>
      <c r="BK58" s="25" t="b">
        <v>0</v>
      </c>
      <c r="BL58" s="25" t="b">
        <v>0</v>
      </c>
      <c r="BN58" s="22">
        <f t="shared" si="199"/>
        <v>0</v>
      </c>
      <c r="BO58" s="22">
        <f t="shared" si="258"/>
        <v>0</v>
      </c>
      <c r="BP58" s="22">
        <f t="shared" si="259"/>
        <v>0</v>
      </c>
      <c r="BQ58" s="22">
        <f t="shared" si="260"/>
        <v>0</v>
      </c>
      <c r="BR58" s="22">
        <f t="shared" si="254"/>
        <v>0</v>
      </c>
      <c r="BS58" s="22">
        <f t="shared" si="255"/>
        <v>0</v>
      </c>
      <c r="BT58" s="22">
        <f t="shared" si="256"/>
        <v>0</v>
      </c>
      <c r="BU58" s="22">
        <f t="shared" si="257"/>
        <v>0</v>
      </c>
      <c r="BW58" s="22">
        <f t="shared" si="92"/>
        <v>0</v>
      </c>
      <c r="BX58" s="22">
        <f t="shared" si="93"/>
        <v>0</v>
      </c>
      <c r="BZ58" s="22">
        <f t="shared" si="94"/>
        <v>0</v>
      </c>
      <c r="CA58" s="22" t="b">
        <f t="shared" si="95"/>
        <v>1</v>
      </c>
      <c r="CB58" s="22">
        <f t="shared" si="96"/>
        <v>1</v>
      </c>
      <c r="CC58" s="32">
        <f t="shared" si="97"/>
        <v>0</v>
      </c>
      <c r="CD58" s="22">
        <f t="shared" si="158"/>
        <v>0</v>
      </c>
      <c r="CE58" s="22">
        <f t="shared" si="159"/>
        <v>0</v>
      </c>
      <c r="CF58" s="22">
        <f t="shared" si="158"/>
        <v>0</v>
      </c>
      <c r="CG58" s="22">
        <f t="shared" si="173"/>
        <v>0</v>
      </c>
      <c r="CH58" s="22" t="str">
        <f t="shared" si="18"/>
        <v/>
      </c>
      <c r="CI58" s="22" t="str">
        <f t="shared" si="160"/>
        <v/>
      </c>
      <c r="CJ58" s="22" t="str">
        <f t="shared" si="98"/>
        <v/>
      </c>
      <c r="CK58" s="22" t="str">
        <f t="shared" si="99"/>
        <v/>
      </c>
      <c r="CL58" s="22" t="str">
        <f t="shared" si="100"/>
        <v/>
      </c>
      <c r="CN58" s="22">
        <f>IF(CM65=2,C58,0)</f>
        <v>0</v>
      </c>
      <c r="CO58" s="22">
        <f t="shared" si="101"/>
        <v>0</v>
      </c>
      <c r="CP58" s="22">
        <f t="shared" si="102"/>
        <v>0</v>
      </c>
      <c r="CS58" s="22">
        <f>O5-B58</f>
        <v>-36</v>
      </c>
      <c r="CT58" s="22">
        <f t="shared" si="103"/>
        <v>0</v>
      </c>
      <c r="CU58" s="22" t="str">
        <f t="shared" si="161"/>
        <v>3</v>
      </c>
      <c r="CV58" s="22" t="str">
        <f t="shared" si="104"/>
        <v/>
      </c>
      <c r="CW58" s="22">
        <f t="shared" si="105"/>
        <v>0</v>
      </c>
      <c r="CX58" s="22">
        <f t="shared" si="106"/>
        <v>0</v>
      </c>
      <c r="CY58" s="22">
        <f t="shared" si="107"/>
        <v>0</v>
      </c>
      <c r="CZ58" s="22">
        <f t="shared" si="108"/>
        <v>0</v>
      </c>
      <c r="DA58" s="22" t="str">
        <f>IF(CT58=1,(#REF!+#REF!+#REF!+#REF!+#REF!+#REF!+#REF!+#REF!)*CO58,"")</f>
        <v/>
      </c>
      <c r="DB58" s="22" t="str">
        <f>IF(CZ58&gt;0,(#REF!+#REF!+#REF!+#REF!+#REF!+#REF!+#REF!+#REF!)*CO58,"")</f>
        <v/>
      </c>
      <c r="DC58" s="22">
        <f t="shared" si="109"/>
        <v>1</v>
      </c>
      <c r="DD58" s="22">
        <f t="shared" si="110"/>
        <v>-35</v>
      </c>
      <c r="DE58" s="22" t="str">
        <f t="shared" si="111"/>
        <v/>
      </c>
      <c r="DF58" s="22" t="str">
        <f>IF(DE58=1,(#REF!+#REF!+#REF!+#REF!+#REF!+#REF!+#REF!+#REF!)*CO58,"")</f>
        <v/>
      </c>
      <c r="DQ58" s="21">
        <f t="shared" si="112"/>
        <v>0</v>
      </c>
      <c r="DR58" s="21">
        <f t="shared" si="113"/>
        <v>0</v>
      </c>
      <c r="DS58" s="47">
        <f t="shared" si="114"/>
        <v>0</v>
      </c>
      <c r="DT58" s="21">
        <f t="shared" si="115"/>
        <v>0</v>
      </c>
      <c r="DU58" s="47">
        <f t="shared" si="116"/>
        <v>0</v>
      </c>
      <c r="DV58" s="21">
        <f t="shared" si="117"/>
        <v>0</v>
      </c>
      <c r="DW58" s="47">
        <f t="shared" si="118"/>
        <v>0</v>
      </c>
      <c r="DX58" s="21">
        <f t="shared" si="119"/>
        <v>0</v>
      </c>
      <c r="DY58" s="21">
        <f t="shared" si="120"/>
        <v>0</v>
      </c>
      <c r="DZ58" s="21">
        <f t="shared" si="121"/>
        <v>0</v>
      </c>
      <c r="EA58" s="21">
        <f t="shared" si="122"/>
        <v>0</v>
      </c>
      <c r="EB58" s="21">
        <f t="shared" si="123"/>
        <v>0</v>
      </c>
      <c r="EC58" s="47">
        <f t="shared" si="124"/>
        <v>0</v>
      </c>
      <c r="ED58" s="21">
        <f t="shared" si="125"/>
        <v>0</v>
      </c>
      <c r="EE58" s="47">
        <f t="shared" si="126"/>
        <v>0</v>
      </c>
      <c r="EF58" s="21">
        <f t="shared" si="127"/>
        <v>0</v>
      </c>
      <c r="EG58" s="47">
        <f t="shared" si="128"/>
        <v>0</v>
      </c>
      <c r="EH58" s="21">
        <f t="shared" si="128"/>
        <v>0</v>
      </c>
      <c r="EI58" s="21">
        <f t="shared" si="129"/>
        <v>0</v>
      </c>
      <c r="EJ58" s="21">
        <f t="shared" si="200"/>
        <v>0</v>
      </c>
      <c r="EK58" s="21" t="str">
        <f t="shared" si="201"/>
        <v/>
      </c>
      <c r="EL58" s="21">
        <f t="shared" si="162"/>
        <v>6.3886735523321256</v>
      </c>
      <c r="EM58" s="21">
        <f t="shared" si="130"/>
        <v>0</v>
      </c>
      <c r="EP58" s="48">
        <f t="shared" si="163"/>
        <v>6</v>
      </c>
      <c r="EQ58" s="47">
        <f t="shared" si="164"/>
        <v>1.2566370614359172</v>
      </c>
      <c r="ER58" s="47">
        <f t="shared" si="165"/>
        <v>1</v>
      </c>
      <c r="ES58" s="47">
        <f t="shared" si="131"/>
        <v>0</v>
      </c>
      <c r="ET58" s="47">
        <f t="shared" si="132"/>
        <v>0</v>
      </c>
      <c r="EU58" s="48">
        <f t="shared" si="133"/>
        <v>0</v>
      </c>
      <c r="EV58" s="48">
        <f t="shared" si="166"/>
        <v>0.4</v>
      </c>
      <c r="EW58" s="30">
        <f t="shared" si="202"/>
        <v>0</v>
      </c>
      <c r="EX58" s="47">
        <f t="shared" si="203"/>
        <v>0</v>
      </c>
      <c r="EY58" s="49">
        <f t="shared" si="204"/>
        <v>0</v>
      </c>
      <c r="EZ58" s="48">
        <f t="shared" si="205"/>
        <v>0</v>
      </c>
      <c r="FA58" s="49">
        <f t="shared" si="206"/>
        <v>0</v>
      </c>
      <c r="FB58" s="48">
        <f t="shared" si="207"/>
        <v>0</v>
      </c>
      <c r="FC58" s="49">
        <f t="shared" si="208"/>
        <v>0</v>
      </c>
      <c r="FD58" s="48">
        <f t="shared" si="209"/>
        <v>0</v>
      </c>
      <c r="FE58" s="49">
        <f t="shared" si="210"/>
        <v>0</v>
      </c>
      <c r="FF58" s="48">
        <f t="shared" si="211"/>
        <v>0</v>
      </c>
      <c r="FG58" s="49">
        <f t="shared" si="212"/>
        <v>0</v>
      </c>
      <c r="FH58" s="48">
        <f t="shared" si="213"/>
        <v>0</v>
      </c>
      <c r="FI58" s="49">
        <f t="shared" si="214"/>
        <v>0</v>
      </c>
      <c r="FJ58" s="48">
        <f t="shared" si="215"/>
        <v>0</v>
      </c>
      <c r="FK58" s="49">
        <f t="shared" si="216"/>
        <v>0</v>
      </c>
      <c r="FL58" s="48">
        <f t="shared" si="217"/>
        <v>0</v>
      </c>
      <c r="FM58" s="49">
        <f t="shared" si="218"/>
        <v>0</v>
      </c>
      <c r="FN58" s="48">
        <f t="shared" si="219"/>
        <v>0</v>
      </c>
      <c r="FO58" s="49">
        <f t="shared" si="220"/>
        <v>0</v>
      </c>
      <c r="FP58" s="48">
        <f t="shared" si="221"/>
        <v>0</v>
      </c>
      <c r="FQ58" s="49">
        <f t="shared" si="222"/>
        <v>0</v>
      </c>
      <c r="FR58" s="48">
        <f t="shared" si="223"/>
        <v>0</v>
      </c>
      <c r="FS58" s="49">
        <f t="shared" si="224"/>
        <v>0</v>
      </c>
      <c r="FT58" s="48">
        <f t="shared" si="225"/>
        <v>0</v>
      </c>
      <c r="FU58" s="21">
        <f t="shared" si="167"/>
        <v>3</v>
      </c>
      <c r="FV58" s="21">
        <f t="shared" si="226"/>
        <v>0</v>
      </c>
      <c r="FW58" s="21">
        <f t="shared" si="134"/>
        <v>0</v>
      </c>
      <c r="FX58" s="22">
        <f t="shared" si="227"/>
        <v>0</v>
      </c>
      <c r="FY58" s="22">
        <f t="shared" si="228"/>
        <v>0</v>
      </c>
      <c r="FZ58" s="21">
        <f t="shared" si="229"/>
        <v>0</v>
      </c>
      <c r="GA58" s="21">
        <f t="shared" si="230"/>
        <v>0</v>
      </c>
      <c r="GB58" s="21">
        <f t="shared" si="231"/>
        <v>0</v>
      </c>
      <c r="GC58" s="21">
        <f t="shared" si="232"/>
        <v>0</v>
      </c>
      <c r="GD58" s="21">
        <f t="shared" si="233"/>
        <v>0</v>
      </c>
      <c r="GE58" s="21">
        <f t="shared" si="234"/>
        <v>0</v>
      </c>
      <c r="GF58" s="21">
        <f t="shared" si="235"/>
        <v>0</v>
      </c>
      <c r="GG58" s="21">
        <f t="shared" si="236"/>
        <v>0</v>
      </c>
      <c r="GH58" s="21">
        <f t="shared" si="237"/>
        <v>0</v>
      </c>
      <c r="GI58" s="21">
        <f t="shared" si="238"/>
        <v>0</v>
      </c>
      <c r="GJ58" s="31">
        <f t="shared" si="239"/>
        <v>0</v>
      </c>
      <c r="GK58" s="21">
        <f t="shared" si="240"/>
        <v>0</v>
      </c>
      <c r="GL58" s="21">
        <f t="shared" si="241"/>
        <v>0</v>
      </c>
      <c r="GM58" s="21">
        <f t="shared" si="242"/>
        <v>0</v>
      </c>
      <c r="GN58" s="21">
        <f t="shared" si="135"/>
        <v>0</v>
      </c>
      <c r="GO58" s="21">
        <f t="shared" si="136"/>
        <v>0</v>
      </c>
      <c r="GP58" s="21">
        <f t="shared" si="137"/>
        <v>0</v>
      </c>
      <c r="GQ58" s="31">
        <f t="shared" si="243"/>
        <v>0</v>
      </c>
      <c r="GR58" s="48">
        <f t="shared" si="168"/>
        <v>8</v>
      </c>
      <c r="GS58" s="48">
        <f t="shared" si="244"/>
        <v>-36</v>
      </c>
      <c r="GT58" s="21">
        <f t="shared" si="245"/>
        <v>0</v>
      </c>
      <c r="GU58" s="31">
        <f t="shared" si="246"/>
        <v>0</v>
      </c>
      <c r="GV58" s="31">
        <f t="shared" si="247"/>
        <v>0</v>
      </c>
      <c r="GW58" s="40">
        <f t="shared" si="169"/>
        <v>0</v>
      </c>
      <c r="GX58" s="21">
        <f t="shared" si="140"/>
        <v>1</v>
      </c>
      <c r="GY58" s="21" t="str">
        <f t="shared" si="141"/>
        <v/>
      </c>
      <c r="GZ58" s="21" t="str">
        <f t="shared" si="248"/>
        <v/>
      </c>
      <c r="HA58" s="21" t="str">
        <f t="shared" si="249"/>
        <v/>
      </c>
      <c r="HB58" s="21">
        <f t="shared" si="250"/>
        <v>0</v>
      </c>
      <c r="HC58" s="21">
        <f t="shared" si="170"/>
        <v>123</v>
      </c>
      <c r="HD58" s="21">
        <f t="shared" si="142"/>
        <v>0</v>
      </c>
      <c r="HE58" s="21">
        <f t="shared" si="171"/>
        <v>0</v>
      </c>
      <c r="HF58" s="21">
        <f t="shared" si="172"/>
        <v>0</v>
      </c>
      <c r="HG58" s="49">
        <f t="shared" si="143"/>
        <v>-36</v>
      </c>
      <c r="HH58" s="49">
        <f t="shared" si="144"/>
        <v>80</v>
      </c>
      <c r="HI58" s="49"/>
      <c r="HJ58" s="21">
        <f t="shared" si="145"/>
        <v>0.5</v>
      </c>
      <c r="HK58" s="21">
        <f t="shared" si="174"/>
        <v>119.11726279229272</v>
      </c>
      <c r="HL58" s="21">
        <f t="shared" si="175"/>
        <v>31.699604776332542</v>
      </c>
      <c r="HM58" s="21">
        <f t="shared" si="176"/>
        <v>15.23458936452888</v>
      </c>
      <c r="HN58" s="21">
        <f t="shared" si="177"/>
        <v>9.1229651450815883</v>
      </c>
      <c r="HO58" s="21">
        <f t="shared" si="178"/>
        <v>6.1341021783603766</v>
      </c>
      <c r="HP58" s="21">
        <f t="shared" si="179"/>
        <v>4.4319044492516984</v>
      </c>
      <c r="HQ58" s="21">
        <f t="shared" si="180"/>
        <v>3.3634159873425307</v>
      </c>
      <c r="HR58" s="21">
        <f t="shared" si="181"/>
        <v>2.6456740803379453</v>
      </c>
      <c r="HS58" s="21">
        <f t="shared" si="182"/>
        <v>2.1387930908558044</v>
      </c>
      <c r="HT58" s="21">
        <f t="shared" si="183"/>
        <v>1.7667573245884549</v>
      </c>
      <c r="HU58" s="21">
        <f t="shared" si="184"/>
        <v>1.4851977795851876</v>
      </c>
      <c r="HV58" s="21">
        <f t="shared" si="185"/>
        <v>1.2667243961104921</v>
      </c>
      <c r="HW58" s="8">
        <f t="shared" si="186"/>
        <v>0</v>
      </c>
      <c r="HX58" s="8">
        <f t="shared" si="187"/>
        <v>0</v>
      </c>
      <c r="HY58" s="8">
        <f t="shared" si="188"/>
        <v>0</v>
      </c>
      <c r="HZ58" s="8">
        <f t="shared" si="189"/>
        <v>0</v>
      </c>
      <c r="IA58" s="8">
        <f t="shared" si="190"/>
        <v>0</v>
      </c>
      <c r="IB58" s="8">
        <f t="shared" si="191"/>
        <v>0</v>
      </c>
      <c r="IC58" s="8">
        <f t="shared" si="192"/>
        <v>0</v>
      </c>
      <c r="ID58" s="8">
        <f t="shared" si="193"/>
        <v>0</v>
      </c>
      <c r="IE58" s="8">
        <f t="shared" si="194"/>
        <v>0</v>
      </c>
      <c r="IF58" s="8">
        <f t="shared" si="195"/>
        <v>0</v>
      </c>
      <c r="IG58" s="8">
        <f t="shared" si="196"/>
        <v>0</v>
      </c>
      <c r="IH58" s="8">
        <f t="shared" si="197"/>
        <v>0</v>
      </c>
      <c r="II58" s="8">
        <f t="shared" si="251"/>
        <v>0</v>
      </c>
      <c r="IJ58" s="10">
        <f t="shared" si="146"/>
        <v>0</v>
      </c>
      <c r="IK58" s="10">
        <f t="shared" si="147"/>
        <v>0</v>
      </c>
      <c r="IL58" s="10">
        <f t="shared" si="253"/>
        <v>0</v>
      </c>
      <c r="IM58" s="10">
        <f t="shared" si="149"/>
        <v>0</v>
      </c>
      <c r="IN58" s="10">
        <f t="shared" si="150"/>
        <v>0</v>
      </c>
      <c r="IO58" s="10">
        <f t="shared" si="151"/>
        <v>0</v>
      </c>
      <c r="IP58" s="10">
        <f t="shared" si="152"/>
        <v>0</v>
      </c>
      <c r="IQ58" s="10">
        <f t="shared" si="153"/>
        <v>0</v>
      </c>
      <c r="IR58" s="10">
        <f t="shared" si="154"/>
        <v>0</v>
      </c>
      <c r="IS58" s="10">
        <f t="shared" si="155"/>
        <v>0</v>
      </c>
      <c r="IT58" s="10">
        <f t="shared" si="156"/>
        <v>0</v>
      </c>
      <c r="IU58" s="10">
        <f t="shared" si="157"/>
        <v>0</v>
      </c>
      <c r="IV58" s="11">
        <f t="shared" si="252"/>
        <v>0</v>
      </c>
    </row>
    <row r="59" spans="1:256" ht="17.100000000000001" customHeight="1" x14ac:dyDescent="0.25">
      <c r="A59" s="2"/>
      <c r="B59" s="206">
        <v>45</v>
      </c>
      <c r="C59" s="16"/>
      <c r="D59" s="232"/>
      <c r="E59" s="232"/>
      <c r="F59" s="232"/>
      <c r="G59" s="232"/>
      <c r="H59" s="232"/>
      <c r="I59" s="232"/>
      <c r="J59" s="232"/>
      <c r="K59" s="232"/>
      <c r="L59" s="150"/>
      <c r="M59" s="160"/>
      <c r="N59" s="150"/>
      <c r="O59" s="160"/>
      <c r="P59" s="150"/>
      <c r="Q59" s="160"/>
      <c r="R59" s="150"/>
      <c r="S59" s="160"/>
      <c r="T59" s="150"/>
      <c r="U59" s="160"/>
      <c r="V59" s="162"/>
      <c r="W59" s="213" t="str">
        <f t="shared" si="198"/>
        <v/>
      </c>
      <c r="X59" s="238"/>
      <c r="Y59" s="240">
        <v>0.5</v>
      </c>
      <c r="Z59" s="121" t="str">
        <f t="shared" si="85"/>
        <v/>
      </c>
      <c r="AA59" s="122" t="str">
        <f t="shared" si="86"/>
        <v/>
      </c>
      <c r="AB59" s="94"/>
      <c r="AC59" s="94"/>
      <c r="AD59" s="94"/>
      <c r="AE59" s="94"/>
      <c r="AF59" s="94"/>
      <c r="AG59" s="94"/>
      <c r="AH59" s="94"/>
      <c r="AI59" s="94"/>
      <c r="AJ59" s="94"/>
      <c r="AK59" s="94"/>
      <c r="AL59" s="94"/>
      <c r="AM59" s="94"/>
      <c r="AN59" s="94"/>
      <c r="AO59" s="94"/>
      <c r="AP59" s="94"/>
      <c r="AQ59" s="94"/>
      <c r="AR59" s="94"/>
      <c r="AS59" s="94"/>
      <c r="AT59" s="98"/>
      <c r="AU59" s="43"/>
      <c r="AV59" s="43"/>
      <c r="AW59" s="44">
        <f t="shared" si="87"/>
        <v>0</v>
      </c>
      <c r="AX59" s="43">
        <f t="shared" si="88"/>
        <v>0</v>
      </c>
      <c r="AY59" s="44">
        <f t="shared" si="89"/>
        <v>0</v>
      </c>
      <c r="AZ59" s="44">
        <f t="shared" si="90"/>
        <v>0</v>
      </c>
      <c r="BA59" s="44">
        <f t="shared" si="91"/>
        <v>0</v>
      </c>
      <c r="BB59" s="43"/>
      <c r="BC59" s="43"/>
      <c r="BD59" s="43"/>
      <c r="BE59" s="25" t="b">
        <v>0</v>
      </c>
      <c r="BF59" s="25" t="b">
        <v>0</v>
      </c>
      <c r="BG59" s="25" t="b">
        <v>0</v>
      </c>
      <c r="BH59" s="25" t="b">
        <v>0</v>
      </c>
      <c r="BI59" s="25" t="b">
        <v>0</v>
      </c>
      <c r="BJ59" s="25" t="b">
        <v>0</v>
      </c>
      <c r="BK59" s="25" t="b">
        <v>0</v>
      </c>
      <c r="BL59" s="25" t="b">
        <v>0</v>
      </c>
      <c r="BN59" s="22">
        <f t="shared" si="199"/>
        <v>0</v>
      </c>
      <c r="BO59" s="22">
        <f t="shared" si="258"/>
        <v>0</v>
      </c>
      <c r="BP59" s="22">
        <f t="shared" si="259"/>
        <v>0</v>
      </c>
      <c r="BQ59" s="22">
        <f t="shared" si="260"/>
        <v>0</v>
      </c>
      <c r="BR59" s="22">
        <f t="shared" si="254"/>
        <v>0</v>
      </c>
      <c r="BS59" s="22">
        <f t="shared" si="255"/>
        <v>0</v>
      </c>
      <c r="BT59" s="22">
        <f t="shared" si="256"/>
        <v>0</v>
      </c>
      <c r="BU59" s="22">
        <f t="shared" si="257"/>
        <v>0</v>
      </c>
      <c r="BW59" s="22">
        <f t="shared" si="92"/>
        <v>0</v>
      </c>
      <c r="BX59" s="22">
        <f t="shared" si="93"/>
        <v>0</v>
      </c>
      <c r="BZ59" s="22">
        <f t="shared" si="94"/>
        <v>0</v>
      </c>
      <c r="CA59" s="22" t="b">
        <f t="shared" si="95"/>
        <v>1</v>
      </c>
      <c r="CB59" s="22">
        <f t="shared" si="96"/>
        <v>1</v>
      </c>
      <c r="CC59" s="32">
        <f t="shared" si="97"/>
        <v>0</v>
      </c>
      <c r="CD59" s="22">
        <f t="shared" si="158"/>
        <v>0</v>
      </c>
      <c r="CE59" s="22">
        <f t="shared" si="159"/>
        <v>0</v>
      </c>
      <c r="CF59" s="22">
        <f t="shared" si="158"/>
        <v>0</v>
      </c>
      <c r="CG59" s="22">
        <f t="shared" si="173"/>
        <v>0</v>
      </c>
      <c r="CH59" s="22" t="str">
        <f t="shared" si="18"/>
        <v/>
      </c>
      <c r="CI59" s="22" t="str">
        <f t="shared" si="160"/>
        <v/>
      </c>
      <c r="CJ59" s="22" t="str">
        <f t="shared" si="98"/>
        <v/>
      </c>
      <c r="CK59" s="22" t="str">
        <f t="shared" si="99"/>
        <v/>
      </c>
      <c r="CL59" s="22" t="str">
        <f t="shared" si="100"/>
        <v/>
      </c>
      <c r="CN59" s="22">
        <f>IF(CM65=2,C59,0)</f>
        <v>0</v>
      </c>
      <c r="CO59" s="22">
        <f t="shared" si="101"/>
        <v>0</v>
      </c>
      <c r="CP59" s="22">
        <f t="shared" si="102"/>
        <v>0</v>
      </c>
      <c r="CS59" s="22">
        <f>O5-B59</f>
        <v>-37</v>
      </c>
      <c r="CT59" s="22">
        <f t="shared" si="103"/>
        <v>0</v>
      </c>
      <c r="CU59" s="22" t="str">
        <f t="shared" si="161"/>
        <v>3</v>
      </c>
      <c r="CV59" s="22" t="str">
        <f t="shared" si="104"/>
        <v/>
      </c>
      <c r="CW59" s="22">
        <f t="shared" si="105"/>
        <v>0</v>
      </c>
      <c r="CX59" s="22">
        <f t="shared" si="106"/>
        <v>0</v>
      </c>
      <c r="CY59" s="22">
        <f t="shared" si="107"/>
        <v>0</v>
      </c>
      <c r="CZ59" s="22">
        <f t="shared" si="108"/>
        <v>0</v>
      </c>
      <c r="DA59" s="22" t="str">
        <f>IF(CT59=1,(#REF!+#REF!+#REF!+#REF!+#REF!+#REF!+#REF!+#REF!)*CO59,"")</f>
        <v/>
      </c>
      <c r="DB59" s="22" t="str">
        <f>IF(CZ59&gt;0,(#REF!+#REF!+#REF!+#REF!+#REF!+#REF!+#REF!+#REF!)*CO59,"")</f>
        <v/>
      </c>
      <c r="DC59" s="22">
        <f t="shared" si="109"/>
        <v>1</v>
      </c>
      <c r="DD59" s="22">
        <f t="shared" si="110"/>
        <v>-36</v>
      </c>
      <c r="DE59" s="22" t="str">
        <f t="shared" si="111"/>
        <v/>
      </c>
      <c r="DF59" s="22" t="str">
        <f>IF(DE59=1,(#REF!+#REF!+#REF!+#REF!+#REF!+#REF!+#REF!+#REF!)*CO59,"")</f>
        <v/>
      </c>
      <c r="DQ59" s="21">
        <f t="shared" si="112"/>
        <v>0</v>
      </c>
      <c r="DR59" s="21">
        <f t="shared" si="113"/>
        <v>0</v>
      </c>
      <c r="DS59" s="47">
        <f t="shared" si="114"/>
        <v>0</v>
      </c>
      <c r="DT59" s="21">
        <f t="shared" si="115"/>
        <v>0</v>
      </c>
      <c r="DU59" s="47">
        <f t="shared" si="116"/>
        <v>0</v>
      </c>
      <c r="DV59" s="21">
        <f t="shared" si="117"/>
        <v>0</v>
      </c>
      <c r="DW59" s="47">
        <f t="shared" si="118"/>
        <v>0</v>
      </c>
      <c r="DX59" s="21">
        <f t="shared" si="119"/>
        <v>0</v>
      </c>
      <c r="DY59" s="21">
        <f t="shared" si="120"/>
        <v>0</v>
      </c>
      <c r="DZ59" s="21">
        <f t="shared" si="121"/>
        <v>0</v>
      </c>
      <c r="EA59" s="21">
        <f t="shared" si="122"/>
        <v>0</v>
      </c>
      <c r="EB59" s="21">
        <f t="shared" si="123"/>
        <v>0</v>
      </c>
      <c r="EC59" s="47">
        <f t="shared" si="124"/>
        <v>0</v>
      </c>
      <c r="ED59" s="21">
        <f t="shared" si="125"/>
        <v>0</v>
      </c>
      <c r="EE59" s="47">
        <f t="shared" si="126"/>
        <v>0</v>
      </c>
      <c r="EF59" s="21">
        <f t="shared" si="127"/>
        <v>0</v>
      </c>
      <c r="EG59" s="47">
        <f t="shared" si="128"/>
        <v>0</v>
      </c>
      <c r="EH59" s="21">
        <f t="shared" si="128"/>
        <v>0</v>
      </c>
      <c r="EI59" s="21">
        <f t="shared" si="129"/>
        <v>0</v>
      </c>
      <c r="EJ59" s="21">
        <f t="shared" si="200"/>
        <v>0</v>
      </c>
      <c r="EK59" s="21" t="str">
        <f t="shared" si="201"/>
        <v/>
      </c>
      <c r="EL59" s="21">
        <f t="shared" si="162"/>
        <v>6.3886735523321256</v>
      </c>
      <c r="EM59" s="21">
        <f t="shared" si="130"/>
        <v>0</v>
      </c>
      <c r="EP59" s="48">
        <f t="shared" si="163"/>
        <v>6</v>
      </c>
      <c r="EQ59" s="47">
        <f t="shared" si="164"/>
        <v>1.2566370614359172</v>
      </c>
      <c r="ER59" s="47">
        <f t="shared" si="165"/>
        <v>1</v>
      </c>
      <c r="ES59" s="47">
        <f t="shared" si="131"/>
        <v>0</v>
      </c>
      <c r="ET59" s="47">
        <f t="shared" si="132"/>
        <v>0</v>
      </c>
      <c r="EU59" s="48">
        <f t="shared" si="133"/>
        <v>0</v>
      </c>
      <c r="EV59" s="48">
        <f t="shared" si="166"/>
        <v>0.4</v>
      </c>
      <c r="EW59" s="30">
        <f t="shared" si="202"/>
        <v>0</v>
      </c>
      <c r="EX59" s="47">
        <f t="shared" si="203"/>
        <v>0</v>
      </c>
      <c r="EY59" s="49">
        <f t="shared" si="204"/>
        <v>0</v>
      </c>
      <c r="EZ59" s="48">
        <f t="shared" si="205"/>
        <v>0</v>
      </c>
      <c r="FA59" s="49">
        <f t="shared" si="206"/>
        <v>0</v>
      </c>
      <c r="FB59" s="48">
        <f t="shared" si="207"/>
        <v>0</v>
      </c>
      <c r="FC59" s="49">
        <f t="shared" si="208"/>
        <v>0</v>
      </c>
      <c r="FD59" s="48">
        <f t="shared" si="209"/>
        <v>0</v>
      </c>
      <c r="FE59" s="49">
        <f t="shared" si="210"/>
        <v>0</v>
      </c>
      <c r="FF59" s="48">
        <f t="shared" si="211"/>
        <v>0</v>
      </c>
      <c r="FG59" s="49">
        <f t="shared" si="212"/>
        <v>0</v>
      </c>
      <c r="FH59" s="48">
        <f t="shared" si="213"/>
        <v>0</v>
      </c>
      <c r="FI59" s="49">
        <f t="shared" si="214"/>
        <v>0</v>
      </c>
      <c r="FJ59" s="48">
        <f t="shared" si="215"/>
        <v>0</v>
      </c>
      <c r="FK59" s="49">
        <f t="shared" si="216"/>
        <v>0</v>
      </c>
      <c r="FL59" s="48">
        <f t="shared" si="217"/>
        <v>0</v>
      </c>
      <c r="FM59" s="49">
        <f t="shared" si="218"/>
        <v>0</v>
      </c>
      <c r="FN59" s="48">
        <f t="shared" si="219"/>
        <v>0</v>
      </c>
      <c r="FO59" s="49">
        <f t="shared" si="220"/>
        <v>0</v>
      </c>
      <c r="FP59" s="48">
        <f t="shared" si="221"/>
        <v>0</v>
      </c>
      <c r="FQ59" s="49">
        <f t="shared" si="222"/>
        <v>0</v>
      </c>
      <c r="FR59" s="48">
        <f t="shared" si="223"/>
        <v>0</v>
      </c>
      <c r="FS59" s="49">
        <f t="shared" si="224"/>
        <v>0</v>
      </c>
      <c r="FT59" s="48">
        <f t="shared" si="225"/>
        <v>0</v>
      </c>
      <c r="FU59" s="21">
        <f t="shared" si="167"/>
        <v>3</v>
      </c>
      <c r="FV59" s="21">
        <f t="shared" si="226"/>
        <v>0</v>
      </c>
      <c r="FW59" s="21">
        <f t="shared" si="134"/>
        <v>0</v>
      </c>
      <c r="FX59" s="22">
        <f t="shared" si="227"/>
        <v>0</v>
      </c>
      <c r="FY59" s="22">
        <f t="shared" si="228"/>
        <v>0</v>
      </c>
      <c r="FZ59" s="21">
        <f t="shared" si="229"/>
        <v>0</v>
      </c>
      <c r="GA59" s="21">
        <f t="shared" si="230"/>
        <v>0</v>
      </c>
      <c r="GB59" s="21">
        <f t="shared" si="231"/>
        <v>0</v>
      </c>
      <c r="GC59" s="21">
        <f t="shared" si="232"/>
        <v>0</v>
      </c>
      <c r="GD59" s="21">
        <f t="shared" si="233"/>
        <v>0</v>
      </c>
      <c r="GE59" s="21">
        <f t="shared" si="234"/>
        <v>0</v>
      </c>
      <c r="GF59" s="21">
        <f t="shared" si="235"/>
        <v>0</v>
      </c>
      <c r="GG59" s="21">
        <f t="shared" si="236"/>
        <v>0</v>
      </c>
      <c r="GH59" s="21">
        <f t="shared" si="237"/>
        <v>0</v>
      </c>
      <c r="GI59" s="21">
        <f t="shared" si="238"/>
        <v>0</v>
      </c>
      <c r="GJ59" s="31">
        <f t="shared" si="239"/>
        <v>0</v>
      </c>
      <c r="GK59" s="21">
        <f t="shared" si="240"/>
        <v>0</v>
      </c>
      <c r="GL59" s="21">
        <f t="shared" si="241"/>
        <v>0</v>
      </c>
      <c r="GM59" s="21">
        <f t="shared" si="242"/>
        <v>0</v>
      </c>
      <c r="GN59" s="21">
        <f t="shared" si="135"/>
        <v>0</v>
      </c>
      <c r="GO59" s="21">
        <f t="shared" si="136"/>
        <v>0</v>
      </c>
      <c r="GP59" s="21">
        <f t="shared" si="137"/>
        <v>0</v>
      </c>
      <c r="GQ59" s="31">
        <f t="shared" si="243"/>
        <v>0</v>
      </c>
      <c r="GR59" s="48">
        <f t="shared" si="168"/>
        <v>8</v>
      </c>
      <c r="GS59" s="48">
        <f t="shared" si="244"/>
        <v>-37</v>
      </c>
      <c r="GT59" s="21">
        <f t="shared" si="245"/>
        <v>0</v>
      </c>
      <c r="GU59" s="31">
        <f t="shared" si="246"/>
        <v>0</v>
      </c>
      <c r="GV59" s="31">
        <f t="shared" si="247"/>
        <v>0</v>
      </c>
      <c r="GW59" s="40">
        <f t="shared" si="169"/>
        <v>0</v>
      </c>
      <c r="GX59" s="21">
        <f t="shared" si="140"/>
        <v>1</v>
      </c>
      <c r="GY59" s="21" t="str">
        <f t="shared" si="141"/>
        <v/>
      </c>
      <c r="GZ59" s="21" t="str">
        <f t="shared" si="248"/>
        <v/>
      </c>
      <c r="HA59" s="21" t="str">
        <f t="shared" si="249"/>
        <v/>
      </c>
      <c r="HB59" s="21">
        <f t="shared" si="250"/>
        <v>0</v>
      </c>
      <c r="HC59" s="21">
        <f t="shared" si="170"/>
        <v>123</v>
      </c>
      <c r="HD59" s="21">
        <f t="shared" si="142"/>
        <v>0</v>
      </c>
      <c r="HE59" s="21">
        <f t="shared" si="171"/>
        <v>0</v>
      </c>
      <c r="HF59" s="21">
        <f t="shared" si="172"/>
        <v>0</v>
      </c>
      <c r="HG59" s="49">
        <f t="shared" si="143"/>
        <v>-37</v>
      </c>
      <c r="HH59" s="49">
        <f t="shared" si="144"/>
        <v>80</v>
      </c>
      <c r="HI59" s="49"/>
      <c r="HJ59" s="21">
        <f t="shared" si="145"/>
        <v>0.5</v>
      </c>
      <c r="HK59" s="21">
        <f t="shared" si="174"/>
        <v>119.11726279229272</v>
      </c>
      <c r="HL59" s="21">
        <f t="shared" si="175"/>
        <v>31.699604776332542</v>
      </c>
      <c r="HM59" s="21">
        <f t="shared" si="176"/>
        <v>15.23458936452888</v>
      </c>
      <c r="HN59" s="21">
        <f t="shared" si="177"/>
        <v>9.1229651450815883</v>
      </c>
      <c r="HO59" s="21">
        <f t="shared" si="178"/>
        <v>6.1341021783603766</v>
      </c>
      <c r="HP59" s="21">
        <f t="shared" si="179"/>
        <v>4.4319044492516984</v>
      </c>
      <c r="HQ59" s="21">
        <f t="shared" si="180"/>
        <v>3.3634159873425307</v>
      </c>
      <c r="HR59" s="21">
        <f t="shared" si="181"/>
        <v>2.6456740803379453</v>
      </c>
      <c r="HS59" s="21">
        <f t="shared" si="182"/>
        <v>2.1387930908558044</v>
      </c>
      <c r="HT59" s="21">
        <f t="shared" si="183"/>
        <v>1.7667573245884549</v>
      </c>
      <c r="HU59" s="21">
        <f t="shared" si="184"/>
        <v>1.4851977795851876</v>
      </c>
      <c r="HV59" s="21">
        <f t="shared" si="185"/>
        <v>1.2667243961104921</v>
      </c>
      <c r="HW59" s="8">
        <f t="shared" si="186"/>
        <v>0</v>
      </c>
      <c r="HX59" s="8">
        <f t="shared" si="187"/>
        <v>0</v>
      </c>
      <c r="HY59" s="8">
        <f t="shared" si="188"/>
        <v>0</v>
      </c>
      <c r="HZ59" s="8">
        <f t="shared" si="189"/>
        <v>0</v>
      </c>
      <c r="IA59" s="8">
        <f t="shared" si="190"/>
        <v>0</v>
      </c>
      <c r="IB59" s="8">
        <f t="shared" si="191"/>
        <v>0</v>
      </c>
      <c r="IC59" s="8">
        <f t="shared" si="192"/>
        <v>0</v>
      </c>
      <c r="ID59" s="8">
        <f t="shared" si="193"/>
        <v>0</v>
      </c>
      <c r="IE59" s="8">
        <f t="shared" si="194"/>
        <v>0</v>
      </c>
      <c r="IF59" s="8">
        <f t="shared" si="195"/>
        <v>0</v>
      </c>
      <c r="IG59" s="8">
        <f t="shared" si="196"/>
        <v>0</v>
      </c>
      <c r="IH59" s="8">
        <f t="shared" si="197"/>
        <v>0</v>
      </c>
      <c r="II59" s="8">
        <f t="shared" si="251"/>
        <v>0</v>
      </c>
      <c r="IJ59" s="10">
        <f t="shared" si="146"/>
        <v>0</v>
      </c>
      <c r="IK59" s="10">
        <f t="shared" si="147"/>
        <v>0</v>
      </c>
      <c r="IL59" s="10">
        <f t="shared" si="253"/>
        <v>0</v>
      </c>
      <c r="IM59" s="10">
        <f t="shared" si="149"/>
        <v>0</v>
      </c>
      <c r="IN59" s="10">
        <f t="shared" si="150"/>
        <v>0</v>
      </c>
      <c r="IO59" s="10">
        <f t="shared" si="151"/>
        <v>0</v>
      </c>
      <c r="IP59" s="10">
        <f t="shared" si="152"/>
        <v>0</v>
      </c>
      <c r="IQ59" s="10">
        <f t="shared" si="153"/>
        <v>0</v>
      </c>
      <c r="IR59" s="10">
        <f t="shared" si="154"/>
        <v>0</v>
      </c>
      <c r="IS59" s="10">
        <f t="shared" si="155"/>
        <v>0</v>
      </c>
      <c r="IT59" s="10">
        <f t="shared" si="156"/>
        <v>0</v>
      </c>
      <c r="IU59" s="10">
        <f t="shared" si="157"/>
        <v>0</v>
      </c>
      <c r="IV59" s="11">
        <f t="shared" si="252"/>
        <v>0</v>
      </c>
    </row>
    <row r="60" spans="1:256" ht="17.100000000000001" customHeight="1" x14ac:dyDescent="0.25">
      <c r="A60" s="2"/>
      <c r="B60" s="206">
        <v>46</v>
      </c>
      <c r="C60" s="16"/>
      <c r="D60" s="232"/>
      <c r="E60" s="232"/>
      <c r="F60" s="232"/>
      <c r="G60" s="232"/>
      <c r="H60" s="232"/>
      <c r="I60" s="232"/>
      <c r="J60" s="232"/>
      <c r="K60" s="232"/>
      <c r="L60" s="150"/>
      <c r="M60" s="160"/>
      <c r="N60" s="150"/>
      <c r="O60" s="160"/>
      <c r="P60" s="150"/>
      <c r="Q60" s="160"/>
      <c r="R60" s="150"/>
      <c r="S60" s="160"/>
      <c r="T60" s="150"/>
      <c r="U60" s="160"/>
      <c r="V60" s="162"/>
      <c r="W60" s="213" t="str">
        <f t="shared" si="198"/>
        <v/>
      </c>
      <c r="X60" s="238"/>
      <c r="Y60" s="240">
        <v>0.5</v>
      </c>
      <c r="Z60" s="121" t="str">
        <f t="shared" si="85"/>
        <v/>
      </c>
      <c r="AA60" s="122" t="str">
        <f t="shared" si="86"/>
        <v/>
      </c>
      <c r="AB60" s="94"/>
      <c r="AC60" s="94"/>
      <c r="AD60" s="94"/>
      <c r="AE60" s="94"/>
      <c r="AF60" s="94"/>
      <c r="AG60" s="94"/>
      <c r="AH60" s="94"/>
      <c r="AI60" s="94"/>
      <c r="AJ60" s="94"/>
      <c r="AK60" s="94"/>
      <c r="AL60" s="94"/>
      <c r="AM60" s="94"/>
      <c r="AN60" s="94"/>
      <c r="AO60" s="94"/>
      <c r="AP60" s="94"/>
      <c r="AQ60" s="94"/>
      <c r="AR60" s="94"/>
      <c r="AS60" s="94"/>
      <c r="AT60" s="98"/>
      <c r="AU60" s="43"/>
      <c r="AV60" s="43"/>
      <c r="AW60" s="44">
        <f t="shared" si="87"/>
        <v>0</v>
      </c>
      <c r="AX60" s="43">
        <f t="shared" si="88"/>
        <v>0</v>
      </c>
      <c r="AY60" s="44">
        <f t="shared" si="89"/>
        <v>0</v>
      </c>
      <c r="AZ60" s="44">
        <f t="shared" si="90"/>
        <v>0</v>
      </c>
      <c r="BA60" s="44">
        <f t="shared" si="91"/>
        <v>0</v>
      </c>
      <c r="BB60" s="43"/>
      <c r="BC60" s="43"/>
      <c r="BD60" s="43"/>
      <c r="BE60" s="25" t="b">
        <v>0</v>
      </c>
      <c r="BF60" s="25" t="b">
        <v>0</v>
      </c>
      <c r="BG60" s="25" t="b">
        <v>0</v>
      </c>
      <c r="BH60" s="25" t="b">
        <v>0</v>
      </c>
      <c r="BI60" s="25" t="b">
        <v>0</v>
      </c>
      <c r="BJ60" s="25" t="b">
        <v>0</v>
      </c>
      <c r="BK60" s="25" t="b">
        <v>0</v>
      </c>
      <c r="BL60" s="25" t="b">
        <v>0</v>
      </c>
      <c r="BN60" s="22">
        <f t="shared" si="199"/>
        <v>0</v>
      </c>
      <c r="BO60" s="22">
        <f t="shared" si="258"/>
        <v>0</v>
      </c>
      <c r="BP60" s="22">
        <f t="shared" si="259"/>
        <v>0</v>
      </c>
      <c r="BQ60" s="22">
        <f t="shared" si="260"/>
        <v>0</v>
      </c>
      <c r="BR60" s="22">
        <f t="shared" si="254"/>
        <v>0</v>
      </c>
      <c r="BS60" s="22">
        <f t="shared" si="255"/>
        <v>0</v>
      </c>
      <c r="BT60" s="22">
        <f t="shared" si="256"/>
        <v>0</v>
      </c>
      <c r="BU60" s="22">
        <f t="shared" si="257"/>
        <v>0</v>
      </c>
      <c r="BW60" s="22">
        <f t="shared" si="92"/>
        <v>0</v>
      </c>
      <c r="BX60" s="22">
        <f t="shared" si="93"/>
        <v>0</v>
      </c>
      <c r="BZ60" s="22">
        <f t="shared" si="94"/>
        <v>0</v>
      </c>
      <c r="CA60" s="22" t="b">
        <f t="shared" si="95"/>
        <v>1</v>
      </c>
      <c r="CB60" s="22">
        <f t="shared" si="96"/>
        <v>1</v>
      </c>
      <c r="CC60" s="32">
        <f t="shared" si="97"/>
        <v>0</v>
      </c>
      <c r="CD60" s="22">
        <f t="shared" si="158"/>
        <v>0</v>
      </c>
      <c r="CE60" s="22">
        <f t="shared" si="159"/>
        <v>0</v>
      </c>
      <c r="CF60" s="22">
        <f t="shared" si="158"/>
        <v>0</v>
      </c>
      <c r="CG60" s="22">
        <f t="shared" si="173"/>
        <v>0</v>
      </c>
      <c r="CH60" s="22" t="str">
        <f t="shared" si="18"/>
        <v/>
      </c>
      <c r="CI60" s="22" t="str">
        <f t="shared" si="160"/>
        <v/>
      </c>
      <c r="CJ60" s="22" t="str">
        <f t="shared" si="98"/>
        <v/>
      </c>
      <c r="CK60" s="22" t="str">
        <f t="shared" si="99"/>
        <v/>
      </c>
      <c r="CL60" s="22" t="str">
        <f t="shared" si="100"/>
        <v/>
      </c>
      <c r="CN60" s="22">
        <f>IF(CM65=2,C60,0)</f>
        <v>0</v>
      </c>
      <c r="CO60" s="22">
        <f t="shared" si="101"/>
        <v>0</v>
      </c>
      <c r="CP60" s="22">
        <f t="shared" si="102"/>
        <v>0</v>
      </c>
      <c r="CS60" s="22">
        <f>O5-B60</f>
        <v>-38</v>
      </c>
      <c r="CT60" s="22">
        <f t="shared" si="103"/>
        <v>0</v>
      </c>
      <c r="CU60" s="22" t="str">
        <f t="shared" si="161"/>
        <v>3</v>
      </c>
      <c r="CV60" s="22" t="str">
        <f t="shared" si="104"/>
        <v/>
      </c>
      <c r="CW60" s="22">
        <f t="shared" si="105"/>
        <v>0</v>
      </c>
      <c r="CX60" s="22">
        <f t="shared" si="106"/>
        <v>0</v>
      </c>
      <c r="CY60" s="22">
        <f t="shared" si="107"/>
        <v>0</v>
      </c>
      <c r="CZ60" s="22">
        <f t="shared" si="108"/>
        <v>0</v>
      </c>
      <c r="DA60" s="22" t="str">
        <f>IF(CT60=1,(#REF!+#REF!+#REF!+#REF!+#REF!+#REF!+#REF!+#REF!)*CO60,"")</f>
        <v/>
      </c>
      <c r="DB60" s="22" t="str">
        <f>IF(CZ60&gt;0,(#REF!+#REF!+#REF!+#REF!+#REF!+#REF!+#REF!+#REF!)*CO60,"")</f>
        <v/>
      </c>
      <c r="DC60" s="22">
        <f t="shared" si="109"/>
        <v>1</v>
      </c>
      <c r="DD60" s="22">
        <f t="shared" si="110"/>
        <v>-37</v>
      </c>
      <c r="DE60" s="22" t="str">
        <f t="shared" si="111"/>
        <v/>
      </c>
      <c r="DF60" s="22" t="str">
        <f>IF(DE60=1,(#REF!+#REF!+#REF!+#REF!+#REF!+#REF!+#REF!+#REF!)*CO60,"")</f>
        <v/>
      </c>
      <c r="DQ60" s="21">
        <f t="shared" si="112"/>
        <v>0</v>
      </c>
      <c r="DR60" s="21">
        <f t="shared" si="113"/>
        <v>0</v>
      </c>
      <c r="DS60" s="47">
        <f t="shared" si="114"/>
        <v>0</v>
      </c>
      <c r="DT60" s="21">
        <f t="shared" si="115"/>
        <v>0</v>
      </c>
      <c r="DU60" s="47">
        <f t="shared" si="116"/>
        <v>0</v>
      </c>
      <c r="DV60" s="21">
        <f t="shared" si="117"/>
        <v>0</v>
      </c>
      <c r="DW60" s="47">
        <f t="shared" si="118"/>
        <v>0</v>
      </c>
      <c r="DX60" s="21">
        <f t="shared" si="119"/>
        <v>0</v>
      </c>
      <c r="DY60" s="21">
        <f t="shared" si="120"/>
        <v>0</v>
      </c>
      <c r="DZ60" s="21">
        <f t="shared" si="121"/>
        <v>0</v>
      </c>
      <c r="EA60" s="21">
        <f t="shared" si="122"/>
        <v>0</v>
      </c>
      <c r="EB60" s="21">
        <f t="shared" si="123"/>
        <v>0</v>
      </c>
      <c r="EC60" s="47">
        <f t="shared" si="124"/>
        <v>0</v>
      </c>
      <c r="ED60" s="21">
        <f t="shared" si="125"/>
        <v>0</v>
      </c>
      <c r="EE60" s="47">
        <f t="shared" si="126"/>
        <v>0</v>
      </c>
      <c r="EF60" s="21">
        <f t="shared" si="127"/>
        <v>0</v>
      </c>
      <c r="EG60" s="47">
        <f t="shared" si="128"/>
        <v>0</v>
      </c>
      <c r="EH60" s="21">
        <f t="shared" si="128"/>
        <v>0</v>
      </c>
      <c r="EI60" s="21">
        <f t="shared" si="129"/>
        <v>0</v>
      </c>
      <c r="EJ60" s="21">
        <f t="shared" si="200"/>
        <v>0</v>
      </c>
      <c r="EK60" s="21" t="str">
        <f t="shared" si="201"/>
        <v/>
      </c>
      <c r="EL60" s="21">
        <f t="shared" si="162"/>
        <v>6.3886735523321256</v>
      </c>
      <c r="EM60" s="21">
        <f t="shared" si="130"/>
        <v>0</v>
      </c>
      <c r="EP60" s="48">
        <f t="shared" si="163"/>
        <v>6</v>
      </c>
      <c r="EQ60" s="47">
        <f t="shared" si="164"/>
        <v>1.2566370614359172</v>
      </c>
      <c r="ER60" s="47">
        <f t="shared" si="165"/>
        <v>1</v>
      </c>
      <c r="ES60" s="47">
        <f t="shared" si="131"/>
        <v>0</v>
      </c>
      <c r="ET60" s="47">
        <f t="shared" si="132"/>
        <v>0</v>
      </c>
      <c r="EU60" s="48">
        <f t="shared" si="133"/>
        <v>0</v>
      </c>
      <c r="EV60" s="48">
        <f t="shared" si="166"/>
        <v>0.4</v>
      </c>
      <c r="EW60" s="30">
        <f t="shared" si="202"/>
        <v>0</v>
      </c>
      <c r="EX60" s="47">
        <f t="shared" si="203"/>
        <v>0</v>
      </c>
      <c r="EY60" s="49">
        <f t="shared" si="204"/>
        <v>0</v>
      </c>
      <c r="EZ60" s="48">
        <f t="shared" si="205"/>
        <v>0</v>
      </c>
      <c r="FA60" s="49">
        <f t="shared" si="206"/>
        <v>0</v>
      </c>
      <c r="FB60" s="48">
        <f t="shared" si="207"/>
        <v>0</v>
      </c>
      <c r="FC60" s="49">
        <f t="shared" si="208"/>
        <v>0</v>
      </c>
      <c r="FD60" s="48">
        <f t="shared" si="209"/>
        <v>0</v>
      </c>
      <c r="FE60" s="49">
        <f t="shared" si="210"/>
        <v>0</v>
      </c>
      <c r="FF60" s="48">
        <f t="shared" si="211"/>
        <v>0</v>
      </c>
      <c r="FG60" s="49">
        <f t="shared" si="212"/>
        <v>0</v>
      </c>
      <c r="FH60" s="48">
        <f t="shared" si="213"/>
        <v>0</v>
      </c>
      <c r="FI60" s="49">
        <f t="shared" si="214"/>
        <v>0</v>
      </c>
      <c r="FJ60" s="48">
        <f t="shared" si="215"/>
        <v>0</v>
      </c>
      <c r="FK60" s="49">
        <f t="shared" si="216"/>
        <v>0</v>
      </c>
      <c r="FL60" s="48">
        <f t="shared" si="217"/>
        <v>0</v>
      </c>
      <c r="FM60" s="49">
        <f t="shared" si="218"/>
        <v>0</v>
      </c>
      <c r="FN60" s="48">
        <f t="shared" si="219"/>
        <v>0</v>
      </c>
      <c r="FO60" s="49">
        <f t="shared" si="220"/>
        <v>0</v>
      </c>
      <c r="FP60" s="48">
        <f t="shared" si="221"/>
        <v>0</v>
      </c>
      <c r="FQ60" s="49">
        <f t="shared" si="222"/>
        <v>0</v>
      </c>
      <c r="FR60" s="48">
        <f t="shared" si="223"/>
        <v>0</v>
      </c>
      <c r="FS60" s="49">
        <f t="shared" si="224"/>
        <v>0</v>
      </c>
      <c r="FT60" s="48">
        <f t="shared" si="225"/>
        <v>0</v>
      </c>
      <c r="FU60" s="21">
        <f t="shared" si="167"/>
        <v>3</v>
      </c>
      <c r="FV60" s="21">
        <f t="shared" si="226"/>
        <v>0</v>
      </c>
      <c r="FW60" s="21">
        <f t="shared" si="134"/>
        <v>0</v>
      </c>
      <c r="FX60" s="22">
        <f t="shared" si="227"/>
        <v>0</v>
      </c>
      <c r="FY60" s="22">
        <f t="shared" si="228"/>
        <v>0</v>
      </c>
      <c r="FZ60" s="21">
        <f t="shared" si="229"/>
        <v>0</v>
      </c>
      <c r="GA60" s="21">
        <f t="shared" si="230"/>
        <v>0</v>
      </c>
      <c r="GB60" s="21">
        <f t="shared" si="231"/>
        <v>0</v>
      </c>
      <c r="GC60" s="21">
        <f t="shared" si="232"/>
        <v>0</v>
      </c>
      <c r="GD60" s="21">
        <f t="shared" si="233"/>
        <v>0</v>
      </c>
      <c r="GE60" s="21">
        <f t="shared" si="234"/>
        <v>0</v>
      </c>
      <c r="GF60" s="21">
        <f t="shared" si="235"/>
        <v>0</v>
      </c>
      <c r="GG60" s="21">
        <f t="shared" si="236"/>
        <v>0</v>
      </c>
      <c r="GH60" s="21">
        <f t="shared" si="237"/>
        <v>0</v>
      </c>
      <c r="GI60" s="21">
        <f t="shared" si="238"/>
        <v>0</v>
      </c>
      <c r="GJ60" s="31">
        <f t="shared" si="239"/>
        <v>0</v>
      </c>
      <c r="GK60" s="21">
        <f t="shared" si="240"/>
        <v>0</v>
      </c>
      <c r="GL60" s="21">
        <f t="shared" si="241"/>
        <v>0</v>
      </c>
      <c r="GM60" s="21">
        <f t="shared" si="242"/>
        <v>0</v>
      </c>
      <c r="GN60" s="21">
        <f t="shared" si="135"/>
        <v>0</v>
      </c>
      <c r="GO60" s="21">
        <f t="shared" si="136"/>
        <v>0</v>
      </c>
      <c r="GP60" s="21">
        <f t="shared" si="137"/>
        <v>0</v>
      </c>
      <c r="GQ60" s="31">
        <f t="shared" si="243"/>
        <v>0</v>
      </c>
      <c r="GR60" s="48">
        <f t="shared" si="168"/>
        <v>8</v>
      </c>
      <c r="GS60" s="48">
        <f t="shared" si="244"/>
        <v>-38</v>
      </c>
      <c r="GT60" s="21">
        <f t="shared" si="245"/>
        <v>0</v>
      </c>
      <c r="GU60" s="31">
        <f t="shared" si="246"/>
        <v>0</v>
      </c>
      <c r="GV60" s="31">
        <f t="shared" si="247"/>
        <v>0</v>
      </c>
      <c r="GW60" s="40">
        <f t="shared" si="169"/>
        <v>0</v>
      </c>
      <c r="GX60" s="21">
        <f t="shared" si="140"/>
        <v>1</v>
      </c>
      <c r="GY60" s="21" t="str">
        <f t="shared" si="141"/>
        <v/>
      </c>
      <c r="GZ60" s="21" t="str">
        <f t="shared" si="248"/>
        <v/>
      </c>
      <c r="HA60" s="21" t="str">
        <f t="shared" si="249"/>
        <v/>
      </c>
      <c r="HB60" s="21">
        <f t="shared" si="250"/>
        <v>0</v>
      </c>
      <c r="HC60" s="21">
        <f t="shared" si="170"/>
        <v>123</v>
      </c>
      <c r="HD60" s="21">
        <f t="shared" si="142"/>
        <v>0</v>
      </c>
      <c r="HE60" s="21">
        <f t="shared" si="171"/>
        <v>0</v>
      </c>
      <c r="HF60" s="21">
        <f t="shared" si="172"/>
        <v>0</v>
      </c>
      <c r="HG60" s="49">
        <f t="shared" si="143"/>
        <v>-38</v>
      </c>
      <c r="HH60" s="49">
        <f t="shared" si="144"/>
        <v>80</v>
      </c>
      <c r="HI60" s="49"/>
      <c r="HJ60" s="21">
        <f t="shared" si="145"/>
        <v>0.5</v>
      </c>
      <c r="HK60" s="21">
        <f t="shared" si="174"/>
        <v>119.11726279229272</v>
      </c>
      <c r="HL60" s="21">
        <f t="shared" si="175"/>
        <v>31.699604776332542</v>
      </c>
      <c r="HM60" s="21">
        <f t="shared" si="176"/>
        <v>15.23458936452888</v>
      </c>
      <c r="HN60" s="21">
        <f t="shared" si="177"/>
        <v>9.1229651450815883</v>
      </c>
      <c r="HO60" s="21">
        <f t="shared" si="178"/>
        <v>6.1341021783603766</v>
      </c>
      <c r="HP60" s="21">
        <f t="shared" si="179"/>
        <v>4.4319044492516984</v>
      </c>
      <c r="HQ60" s="21">
        <f t="shared" si="180"/>
        <v>3.3634159873425307</v>
      </c>
      <c r="HR60" s="21">
        <f t="shared" si="181"/>
        <v>2.6456740803379453</v>
      </c>
      <c r="HS60" s="21">
        <f t="shared" si="182"/>
        <v>2.1387930908558044</v>
      </c>
      <c r="HT60" s="21">
        <f t="shared" si="183"/>
        <v>1.7667573245884549</v>
      </c>
      <c r="HU60" s="21">
        <f t="shared" si="184"/>
        <v>1.4851977795851876</v>
      </c>
      <c r="HV60" s="21">
        <f t="shared" si="185"/>
        <v>1.2667243961104921</v>
      </c>
      <c r="HW60" s="8">
        <f t="shared" si="186"/>
        <v>0</v>
      </c>
      <c r="HX60" s="8">
        <f t="shared" si="187"/>
        <v>0</v>
      </c>
      <c r="HY60" s="8">
        <f t="shared" si="188"/>
        <v>0</v>
      </c>
      <c r="HZ60" s="8">
        <f t="shared" si="189"/>
        <v>0</v>
      </c>
      <c r="IA60" s="8">
        <f t="shared" si="190"/>
        <v>0</v>
      </c>
      <c r="IB60" s="8">
        <f t="shared" si="191"/>
        <v>0</v>
      </c>
      <c r="IC60" s="8">
        <f t="shared" si="192"/>
        <v>0</v>
      </c>
      <c r="ID60" s="8">
        <f t="shared" si="193"/>
        <v>0</v>
      </c>
      <c r="IE60" s="8">
        <f t="shared" si="194"/>
        <v>0</v>
      </c>
      <c r="IF60" s="8">
        <f t="shared" si="195"/>
        <v>0</v>
      </c>
      <c r="IG60" s="8">
        <f t="shared" si="196"/>
        <v>0</v>
      </c>
      <c r="IH60" s="8">
        <f t="shared" si="197"/>
        <v>0</v>
      </c>
      <c r="II60" s="8">
        <f t="shared" si="251"/>
        <v>0</v>
      </c>
      <c r="IJ60" s="10">
        <f t="shared" si="146"/>
        <v>0</v>
      </c>
      <c r="IK60" s="10">
        <f t="shared" si="147"/>
        <v>0</v>
      </c>
      <c r="IL60" s="10">
        <f t="shared" si="253"/>
        <v>0</v>
      </c>
      <c r="IM60" s="10">
        <f t="shared" si="149"/>
        <v>0</v>
      </c>
      <c r="IN60" s="10">
        <f t="shared" si="150"/>
        <v>0</v>
      </c>
      <c r="IO60" s="10">
        <f t="shared" si="151"/>
        <v>0</v>
      </c>
      <c r="IP60" s="10">
        <f t="shared" si="152"/>
        <v>0</v>
      </c>
      <c r="IQ60" s="10">
        <f t="shared" si="153"/>
        <v>0</v>
      </c>
      <c r="IR60" s="10">
        <f t="shared" si="154"/>
        <v>0</v>
      </c>
      <c r="IS60" s="10">
        <f t="shared" si="155"/>
        <v>0</v>
      </c>
      <c r="IT60" s="10">
        <f t="shared" si="156"/>
        <v>0</v>
      </c>
      <c r="IU60" s="10">
        <f t="shared" si="157"/>
        <v>0</v>
      </c>
      <c r="IV60" s="11">
        <f t="shared" si="252"/>
        <v>0</v>
      </c>
    </row>
    <row r="61" spans="1:256" ht="17.100000000000001" customHeight="1" x14ac:dyDescent="0.25">
      <c r="A61" s="2"/>
      <c r="B61" s="206">
        <v>47</v>
      </c>
      <c r="C61" s="16"/>
      <c r="D61" s="232"/>
      <c r="E61" s="232"/>
      <c r="F61" s="232"/>
      <c r="G61" s="232"/>
      <c r="H61" s="232"/>
      <c r="I61" s="232"/>
      <c r="J61" s="232"/>
      <c r="K61" s="232"/>
      <c r="L61" s="150"/>
      <c r="M61" s="160"/>
      <c r="N61" s="150"/>
      <c r="O61" s="160"/>
      <c r="P61" s="150"/>
      <c r="Q61" s="160"/>
      <c r="R61" s="150"/>
      <c r="S61" s="160"/>
      <c r="T61" s="150"/>
      <c r="U61" s="160"/>
      <c r="V61" s="162"/>
      <c r="W61" s="213" t="str">
        <f t="shared" si="198"/>
        <v/>
      </c>
      <c r="X61" s="238"/>
      <c r="Y61" s="240">
        <v>0.5</v>
      </c>
      <c r="Z61" s="121" t="str">
        <f t="shared" si="85"/>
        <v/>
      </c>
      <c r="AA61" s="122" t="str">
        <f t="shared" si="86"/>
        <v/>
      </c>
      <c r="AB61" s="94"/>
      <c r="AC61" s="94"/>
      <c r="AD61" s="94"/>
      <c r="AE61" s="94"/>
      <c r="AF61" s="94"/>
      <c r="AG61" s="94"/>
      <c r="AH61" s="94"/>
      <c r="AI61" s="94"/>
      <c r="AJ61" s="94"/>
      <c r="AK61" s="94"/>
      <c r="AL61" s="94"/>
      <c r="AM61" s="94"/>
      <c r="AN61" s="94"/>
      <c r="AO61" s="94"/>
      <c r="AP61" s="94"/>
      <c r="AQ61" s="94"/>
      <c r="AR61" s="94"/>
      <c r="AS61" s="94"/>
      <c r="AT61" s="98"/>
      <c r="AU61" s="43"/>
      <c r="AV61" s="43"/>
      <c r="AW61" s="44">
        <f t="shared" si="87"/>
        <v>0</v>
      </c>
      <c r="AX61" s="43">
        <f t="shared" si="88"/>
        <v>0</v>
      </c>
      <c r="AY61" s="44">
        <f t="shared" si="89"/>
        <v>0</v>
      </c>
      <c r="AZ61" s="44">
        <f t="shared" si="90"/>
        <v>0</v>
      </c>
      <c r="BA61" s="44">
        <f t="shared" si="91"/>
        <v>0</v>
      </c>
      <c r="BB61" s="43"/>
      <c r="BC61" s="43"/>
      <c r="BD61" s="43"/>
      <c r="BE61" s="25" t="b">
        <v>0</v>
      </c>
      <c r="BF61" s="25" t="b">
        <v>0</v>
      </c>
      <c r="BG61" s="25" t="b">
        <v>0</v>
      </c>
      <c r="BH61" s="25" t="b">
        <v>0</v>
      </c>
      <c r="BI61" s="25" t="b">
        <v>0</v>
      </c>
      <c r="BJ61" s="25" t="b">
        <v>0</v>
      </c>
      <c r="BK61" s="25" t="b">
        <v>0</v>
      </c>
      <c r="BL61" s="25" t="b">
        <v>0</v>
      </c>
      <c r="BN61" s="22">
        <f t="shared" si="199"/>
        <v>0</v>
      </c>
      <c r="BO61" s="22">
        <f t="shared" si="258"/>
        <v>0</v>
      </c>
      <c r="BP61" s="22">
        <f t="shared" si="259"/>
        <v>0</v>
      </c>
      <c r="BQ61" s="22">
        <f t="shared" si="260"/>
        <v>0</v>
      </c>
      <c r="BR61" s="22">
        <f t="shared" si="254"/>
        <v>0</v>
      </c>
      <c r="BS61" s="22">
        <f t="shared" si="255"/>
        <v>0</v>
      </c>
      <c r="BT61" s="22">
        <f t="shared" si="256"/>
        <v>0</v>
      </c>
      <c r="BU61" s="22">
        <f t="shared" si="257"/>
        <v>0</v>
      </c>
      <c r="BW61" s="22">
        <f t="shared" si="92"/>
        <v>0</v>
      </c>
      <c r="BX61" s="22">
        <f t="shared" si="93"/>
        <v>0</v>
      </c>
      <c r="BZ61" s="22">
        <f t="shared" si="94"/>
        <v>0</v>
      </c>
      <c r="CA61" s="22" t="b">
        <f t="shared" si="95"/>
        <v>1</v>
      </c>
      <c r="CB61" s="22">
        <f t="shared" si="96"/>
        <v>1</v>
      </c>
      <c r="CC61" s="32">
        <f t="shared" si="97"/>
        <v>0</v>
      </c>
      <c r="CD61" s="22">
        <f t="shared" si="158"/>
        <v>0</v>
      </c>
      <c r="CE61" s="22">
        <f t="shared" si="159"/>
        <v>0</v>
      </c>
      <c r="CF61" s="22">
        <f t="shared" si="158"/>
        <v>0</v>
      </c>
      <c r="CG61" s="22">
        <f t="shared" si="173"/>
        <v>0</v>
      </c>
      <c r="CH61" s="22" t="str">
        <f t="shared" si="18"/>
        <v/>
      </c>
      <c r="CI61" s="22" t="str">
        <f t="shared" si="160"/>
        <v/>
      </c>
      <c r="CJ61" s="22" t="str">
        <f t="shared" si="98"/>
        <v/>
      </c>
      <c r="CK61" s="22" t="str">
        <f t="shared" si="99"/>
        <v/>
      </c>
      <c r="CL61" s="22" t="str">
        <f t="shared" si="100"/>
        <v/>
      </c>
      <c r="CN61" s="22">
        <f>IF(CM65=2,C61,0)</f>
        <v>0</v>
      </c>
      <c r="CO61" s="22">
        <f t="shared" si="101"/>
        <v>0</v>
      </c>
      <c r="CP61" s="22">
        <f t="shared" si="102"/>
        <v>0</v>
      </c>
      <c r="CS61" s="22">
        <f>O5-B61</f>
        <v>-39</v>
      </c>
      <c r="CT61" s="22">
        <f t="shared" si="103"/>
        <v>0</v>
      </c>
      <c r="CU61" s="22" t="str">
        <f t="shared" si="161"/>
        <v>3</v>
      </c>
      <c r="CV61" s="22" t="str">
        <f t="shared" si="104"/>
        <v/>
      </c>
      <c r="CW61" s="22">
        <f t="shared" si="105"/>
        <v>0</v>
      </c>
      <c r="CX61" s="22">
        <f t="shared" si="106"/>
        <v>0</v>
      </c>
      <c r="CY61" s="22">
        <f t="shared" si="107"/>
        <v>0</v>
      </c>
      <c r="CZ61" s="22">
        <f t="shared" si="108"/>
        <v>0</v>
      </c>
      <c r="DA61" s="22" t="str">
        <f>IF(CT61=1,(#REF!+#REF!+#REF!+#REF!+#REF!+#REF!+#REF!+#REF!)*CO61,"")</f>
        <v/>
      </c>
      <c r="DB61" s="22" t="str">
        <f>IF(CZ61&gt;0,(#REF!+#REF!+#REF!+#REF!+#REF!+#REF!+#REF!+#REF!)*CO61,"")</f>
        <v/>
      </c>
      <c r="DC61" s="22">
        <f t="shared" si="109"/>
        <v>1</v>
      </c>
      <c r="DD61" s="22">
        <f t="shared" si="110"/>
        <v>-38</v>
      </c>
      <c r="DE61" s="22" t="str">
        <f t="shared" si="111"/>
        <v/>
      </c>
      <c r="DF61" s="22" t="str">
        <f>IF(DE61=1,(#REF!+#REF!+#REF!+#REF!+#REF!+#REF!+#REF!+#REF!)*CO61,"")</f>
        <v/>
      </c>
      <c r="DQ61" s="21">
        <f t="shared" si="112"/>
        <v>0</v>
      </c>
      <c r="DR61" s="21">
        <f t="shared" si="113"/>
        <v>0</v>
      </c>
      <c r="DS61" s="47">
        <f t="shared" si="114"/>
        <v>0</v>
      </c>
      <c r="DT61" s="21">
        <f t="shared" si="115"/>
        <v>0</v>
      </c>
      <c r="DU61" s="47">
        <f t="shared" si="116"/>
        <v>0</v>
      </c>
      <c r="DV61" s="21">
        <f t="shared" si="117"/>
        <v>0</v>
      </c>
      <c r="DW61" s="47">
        <f t="shared" si="118"/>
        <v>0</v>
      </c>
      <c r="DX61" s="21">
        <f t="shared" si="119"/>
        <v>0</v>
      </c>
      <c r="DY61" s="21">
        <f t="shared" si="120"/>
        <v>0</v>
      </c>
      <c r="DZ61" s="21">
        <f t="shared" si="121"/>
        <v>0</v>
      </c>
      <c r="EA61" s="21">
        <f t="shared" si="122"/>
        <v>0</v>
      </c>
      <c r="EB61" s="21">
        <f t="shared" si="123"/>
        <v>0</v>
      </c>
      <c r="EC61" s="47">
        <f t="shared" si="124"/>
        <v>0</v>
      </c>
      <c r="ED61" s="21">
        <f t="shared" si="125"/>
        <v>0</v>
      </c>
      <c r="EE61" s="47">
        <f t="shared" si="126"/>
        <v>0</v>
      </c>
      <c r="EF61" s="21">
        <f t="shared" si="127"/>
        <v>0</v>
      </c>
      <c r="EG61" s="47">
        <f t="shared" si="128"/>
        <v>0</v>
      </c>
      <c r="EH61" s="21">
        <f t="shared" si="128"/>
        <v>0</v>
      </c>
      <c r="EI61" s="21">
        <f t="shared" si="129"/>
        <v>0</v>
      </c>
      <c r="EJ61" s="21">
        <f t="shared" si="200"/>
        <v>0</v>
      </c>
      <c r="EK61" s="21" t="str">
        <f t="shared" si="201"/>
        <v/>
      </c>
      <c r="EL61" s="21">
        <f t="shared" si="162"/>
        <v>6.3886735523321256</v>
      </c>
      <c r="EM61" s="21">
        <f t="shared" si="130"/>
        <v>0</v>
      </c>
      <c r="EP61" s="48">
        <f t="shared" si="163"/>
        <v>6</v>
      </c>
      <c r="EQ61" s="47">
        <f t="shared" si="164"/>
        <v>1.2566370614359172</v>
      </c>
      <c r="ER61" s="47">
        <f t="shared" si="165"/>
        <v>1</v>
      </c>
      <c r="ES61" s="47">
        <f t="shared" si="131"/>
        <v>0</v>
      </c>
      <c r="ET61" s="47">
        <f t="shared" si="132"/>
        <v>0</v>
      </c>
      <c r="EU61" s="48">
        <f t="shared" si="133"/>
        <v>0</v>
      </c>
      <c r="EV61" s="48">
        <f t="shared" si="166"/>
        <v>0.4</v>
      </c>
      <c r="EW61" s="30">
        <f t="shared" si="202"/>
        <v>0</v>
      </c>
      <c r="EX61" s="47">
        <f t="shared" si="203"/>
        <v>0</v>
      </c>
      <c r="EY61" s="49">
        <f t="shared" si="204"/>
        <v>0</v>
      </c>
      <c r="EZ61" s="48">
        <f t="shared" si="205"/>
        <v>0</v>
      </c>
      <c r="FA61" s="49">
        <f t="shared" si="206"/>
        <v>0</v>
      </c>
      <c r="FB61" s="48">
        <f t="shared" si="207"/>
        <v>0</v>
      </c>
      <c r="FC61" s="49">
        <f t="shared" si="208"/>
        <v>0</v>
      </c>
      <c r="FD61" s="48">
        <f t="shared" si="209"/>
        <v>0</v>
      </c>
      <c r="FE61" s="49">
        <f t="shared" si="210"/>
        <v>0</v>
      </c>
      <c r="FF61" s="48">
        <f t="shared" si="211"/>
        <v>0</v>
      </c>
      <c r="FG61" s="49">
        <f t="shared" si="212"/>
        <v>0</v>
      </c>
      <c r="FH61" s="48">
        <f t="shared" si="213"/>
        <v>0</v>
      </c>
      <c r="FI61" s="49">
        <f t="shared" si="214"/>
        <v>0</v>
      </c>
      <c r="FJ61" s="48">
        <f t="shared" si="215"/>
        <v>0</v>
      </c>
      <c r="FK61" s="49">
        <f t="shared" si="216"/>
        <v>0</v>
      </c>
      <c r="FL61" s="48">
        <f t="shared" si="217"/>
        <v>0</v>
      </c>
      <c r="FM61" s="49">
        <f t="shared" si="218"/>
        <v>0</v>
      </c>
      <c r="FN61" s="48">
        <f t="shared" si="219"/>
        <v>0</v>
      </c>
      <c r="FO61" s="49">
        <f t="shared" si="220"/>
        <v>0</v>
      </c>
      <c r="FP61" s="48">
        <f t="shared" si="221"/>
        <v>0</v>
      </c>
      <c r="FQ61" s="49">
        <f t="shared" si="222"/>
        <v>0</v>
      </c>
      <c r="FR61" s="48">
        <f t="shared" si="223"/>
        <v>0</v>
      </c>
      <c r="FS61" s="49">
        <f t="shared" si="224"/>
        <v>0</v>
      </c>
      <c r="FT61" s="48">
        <f t="shared" si="225"/>
        <v>0</v>
      </c>
      <c r="FU61" s="21">
        <f t="shared" si="167"/>
        <v>3</v>
      </c>
      <c r="FV61" s="21">
        <f t="shared" si="226"/>
        <v>0</v>
      </c>
      <c r="FW61" s="21">
        <f t="shared" si="134"/>
        <v>0</v>
      </c>
      <c r="FX61" s="22">
        <f t="shared" si="227"/>
        <v>0</v>
      </c>
      <c r="FY61" s="22">
        <f t="shared" si="228"/>
        <v>0</v>
      </c>
      <c r="FZ61" s="21">
        <f t="shared" si="229"/>
        <v>0</v>
      </c>
      <c r="GA61" s="21">
        <f t="shared" si="230"/>
        <v>0</v>
      </c>
      <c r="GB61" s="21">
        <f t="shared" si="231"/>
        <v>0</v>
      </c>
      <c r="GC61" s="21">
        <f t="shared" si="232"/>
        <v>0</v>
      </c>
      <c r="GD61" s="21">
        <f t="shared" si="233"/>
        <v>0</v>
      </c>
      <c r="GE61" s="21">
        <f t="shared" si="234"/>
        <v>0</v>
      </c>
      <c r="GF61" s="21">
        <f t="shared" si="235"/>
        <v>0</v>
      </c>
      <c r="GG61" s="21">
        <f t="shared" si="236"/>
        <v>0</v>
      </c>
      <c r="GH61" s="21">
        <f t="shared" si="237"/>
        <v>0</v>
      </c>
      <c r="GI61" s="21">
        <f t="shared" si="238"/>
        <v>0</v>
      </c>
      <c r="GJ61" s="31">
        <f t="shared" si="239"/>
        <v>0</v>
      </c>
      <c r="GK61" s="21">
        <f t="shared" si="240"/>
        <v>0</v>
      </c>
      <c r="GL61" s="21">
        <f t="shared" si="241"/>
        <v>0</v>
      </c>
      <c r="GM61" s="21">
        <f t="shared" si="242"/>
        <v>0</v>
      </c>
      <c r="GN61" s="21">
        <f t="shared" si="135"/>
        <v>0</v>
      </c>
      <c r="GO61" s="21">
        <f t="shared" si="136"/>
        <v>0</v>
      </c>
      <c r="GP61" s="21">
        <f t="shared" si="137"/>
        <v>0</v>
      </c>
      <c r="GQ61" s="31">
        <f t="shared" si="243"/>
        <v>0</v>
      </c>
      <c r="GR61" s="48">
        <f t="shared" si="168"/>
        <v>8</v>
      </c>
      <c r="GS61" s="48">
        <f t="shared" si="244"/>
        <v>-39</v>
      </c>
      <c r="GT61" s="21">
        <f t="shared" si="245"/>
        <v>0</v>
      </c>
      <c r="GU61" s="31">
        <f t="shared" si="246"/>
        <v>0</v>
      </c>
      <c r="GV61" s="31">
        <f t="shared" si="247"/>
        <v>0</v>
      </c>
      <c r="GW61" s="40">
        <f t="shared" si="169"/>
        <v>0</v>
      </c>
      <c r="GX61" s="21">
        <f t="shared" si="140"/>
        <v>1</v>
      </c>
      <c r="GY61" s="21" t="str">
        <f t="shared" si="141"/>
        <v/>
      </c>
      <c r="GZ61" s="21" t="str">
        <f t="shared" si="248"/>
        <v/>
      </c>
      <c r="HA61" s="21" t="str">
        <f t="shared" si="249"/>
        <v/>
      </c>
      <c r="HB61" s="21">
        <f t="shared" si="250"/>
        <v>0</v>
      </c>
      <c r="HC61" s="21">
        <f t="shared" si="170"/>
        <v>123</v>
      </c>
      <c r="HD61" s="21">
        <f t="shared" si="142"/>
        <v>0</v>
      </c>
      <c r="HE61" s="21">
        <f t="shared" si="171"/>
        <v>0</v>
      </c>
      <c r="HF61" s="21">
        <f t="shared" si="172"/>
        <v>0</v>
      </c>
      <c r="HG61" s="49">
        <f t="shared" si="143"/>
        <v>-39</v>
      </c>
      <c r="HH61" s="49">
        <f t="shared" si="144"/>
        <v>80</v>
      </c>
      <c r="HI61" s="49"/>
      <c r="HJ61" s="21">
        <f t="shared" si="145"/>
        <v>0.5</v>
      </c>
      <c r="HK61" s="21">
        <f t="shared" si="174"/>
        <v>119.11726279229272</v>
      </c>
      <c r="HL61" s="21">
        <f t="shared" si="175"/>
        <v>31.699604776332542</v>
      </c>
      <c r="HM61" s="21">
        <f t="shared" si="176"/>
        <v>15.23458936452888</v>
      </c>
      <c r="HN61" s="21">
        <f t="shared" si="177"/>
        <v>9.1229651450815883</v>
      </c>
      <c r="HO61" s="21">
        <f t="shared" si="178"/>
        <v>6.1341021783603766</v>
      </c>
      <c r="HP61" s="21">
        <f t="shared" si="179"/>
        <v>4.4319044492516984</v>
      </c>
      <c r="HQ61" s="21">
        <f t="shared" si="180"/>
        <v>3.3634159873425307</v>
      </c>
      <c r="HR61" s="21">
        <f t="shared" si="181"/>
        <v>2.6456740803379453</v>
      </c>
      <c r="HS61" s="21">
        <f t="shared" si="182"/>
        <v>2.1387930908558044</v>
      </c>
      <c r="HT61" s="21">
        <f t="shared" si="183"/>
        <v>1.7667573245884549</v>
      </c>
      <c r="HU61" s="21">
        <f t="shared" si="184"/>
        <v>1.4851977795851876</v>
      </c>
      <c r="HV61" s="21">
        <f t="shared" si="185"/>
        <v>1.2667243961104921</v>
      </c>
      <c r="HW61" s="8">
        <f t="shared" si="186"/>
        <v>0</v>
      </c>
      <c r="HX61" s="8">
        <f t="shared" si="187"/>
        <v>0</v>
      </c>
      <c r="HY61" s="8">
        <f t="shared" si="188"/>
        <v>0</v>
      </c>
      <c r="HZ61" s="8">
        <f t="shared" si="189"/>
        <v>0</v>
      </c>
      <c r="IA61" s="8">
        <f t="shared" si="190"/>
        <v>0</v>
      </c>
      <c r="IB61" s="8">
        <f t="shared" si="191"/>
        <v>0</v>
      </c>
      <c r="IC61" s="8">
        <f t="shared" si="192"/>
        <v>0</v>
      </c>
      <c r="ID61" s="8">
        <f t="shared" si="193"/>
        <v>0</v>
      </c>
      <c r="IE61" s="8">
        <f t="shared" si="194"/>
        <v>0</v>
      </c>
      <c r="IF61" s="8">
        <f t="shared" si="195"/>
        <v>0</v>
      </c>
      <c r="IG61" s="8">
        <f t="shared" si="196"/>
        <v>0</v>
      </c>
      <c r="IH61" s="8">
        <f t="shared" si="197"/>
        <v>0</v>
      </c>
      <c r="II61" s="8">
        <f t="shared" si="251"/>
        <v>0</v>
      </c>
      <c r="IJ61" s="10">
        <f t="shared" si="146"/>
        <v>0</v>
      </c>
      <c r="IK61" s="10">
        <f t="shared" si="147"/>
        <v>0</v>
      </c>
      <c r="IL61" s="10">
        <f t="shared" si="253"/>
        <v>0</v>
      </c>
      <c r="IM61" s="10">
        <f t="shared" si="149"/>
        <v>0</v>
      </c>
      <c r="IN61" s="10">
        <f t="shared" si="150"/>
        <v>0</v>
      </c>
      <c r="IO61" s="10">
        <f t="shared" si="151"/>
        <v>0</v>
      </c>
      <c r="IP61" s="10">
        <f t="shared" si="152"/>
        <v>0</v>
      </c>
      <c r="IQ61" s="10">
        <f t="shared" si="153"/>
        <v>0</v>
      </c>
      <c r="IR61" s="10">
        <f t="shared" si="154"/>
        <v>0</v>
      </c>
      <c r="IS61" s="10">
        <f t="shared" si="155"/>
        <v>0</v>
      </c>
      <c r="IT61" s="10">
        <f t="shared" si="156"/>
        <v>0</v>
      </c>
      <c r="IU61" s="10">
        <f t="shared" si="157"/>
        <v>0</v>
      </c>
      <c r="IV61" s="11">
        <f t="shared" si="252"/>
        <v>0</v>
      </c>
    </row>
    <row r="62" spans="1:256" ht="17.100000000000001" customHeight="1" x14ac:dyDescent="0.25">
      <c r="A62" s="2"/>
      <c r="B62" s="206">
        <v>48</v>
      </c>
      <c r="C62" s="16"/>
      <c r="D62" s="232"/>
      <c r="E62" s="232"/>
      <c r="F62" s="232"/>
      <c r="G62" s="232"/>
      <c r="H62" s="232"/>
      <c r="I62" s="232"/>
      <c r="J62" s="232"/>
      <c r="K62" s="232"/>
      <c r="L62" s="150"/>
      <c r="M62" s="160"/>
      <c r="N62" s="150"/>
      <c r="O62" s="160"/>
      <c r="P62" s="150"/>
      <c r="Q62" s="160"/>
      <c r="R62" s="150"/>
      <c r="S62" s="160"/>
      <c r="T62" s="150"/>
      <c r="U62" s="160"/>
      <c r="V62" s="162"/>
      <c r="W62" s="213" t="str">
        <f t="shared" si="198"/>
        <v/>
      </c>
      <c r="X62" s="238"/>
      <c r="Y62" s="240">
        <v>0.5</v>
      </c>
      <c r="Z62" s="121" t="str">
        <f t="shared" si="85"/>
        <v/>
      </c>
      <c r="AA62" s="122" t="str">
        <f t="shared" si="86"/>
        <v/>
      </c>
      <c r="AB62" s="94"/>
      <c r="AC62" s="94"/>
      <c r="AD62" s="94"/>
      <c r="AE62" s="94"/>
      <c r="AF62" s="94"/>
      <c r="AG62" s="94"/>
      <c r="AH62" s="94"/>
      <c r="AI62" s="94"/>
      <c r="AJ62" s="94"/>
      <c r="AK62" s="94"/>
      <c r="AL62" s="94"/>
      <c r="AM62" s="94"/>
      <c r="AN62" s="94"/>
      <c r="AO62" s="94"/>
      <c r="AP62" s="94"/>
      <c r="AQ62" s="94"/>
      <c r="AR62" s="94"/>
      <c r="AS62" s="94"/>
      <c r="AT62" s="98"/>
      <c r="AU62" s="43"/>
      <c r="AV62" s="43"/>
      <c r="AW62" s="44">
        <f t="shared" si="87"/>
        <v>0</v>
      </c>
      <c r="AX62" s="43">
        <f t="shared" si="88"/>
        <v>0</v>
      </c>
      <c r="AY62" s="44">
        <f t="shared" si="89"/>
        <v>0</v>
      </c>
      <c r="AZ62" s="44">
        <f t="shared" si="90"/>
        <v>0</v>
      </c>
      <c r="BA62" s="44">
        <f t="shared" si="91"/>
        <v>0</v>
      </c>
      <c r="BB62" s="43"/>
      <c r="BC62" s="43"/>
      <c r="BD62" s="43"/>
      <c r="BE62" s="25" t="b">
        <v>0</v>
      </c>
      <c r="BF62" s="25" t="b">
        <v>0</v>
      </c>
      <c r="BG62" s="25" t="b">
        <v>0</v>
      </c>
      <c r="BH62" s="25" t="b">
        <v>0</v>
      </c>
      <c r="BI62" s="25" t="b">
        <v>0</v>
      </c>
      <c r="BJ62" s="25" t="b">
        <v>0</v>
      </c>
      <c r="BK62" s="25" t="b">
        <v>0</v>
      </c>
      <c r="BL62" s="25" t="b">
        <v>0</v>
      </c>
      <c r="BN62" s="22">
        <f t="shared" si="199"/>
        <v>0</v>
      </c>
      <c r="BO62" s="22">
        <f t="shared" si="258"/>
        <v>0</v>
      </c>
      <c r="BP62" s="22">
        <f t="shared" si="259"/>
        <v>0</v>
      </c>
      <c r="BQ62" s="22">
        <f t="shared" si="260"/>
        <v>0</v>
      </c>
      <c r="BR62" s="22">
        <f t="shared" si="254"/>
        <v>0</v>
      </c>
      <c r="BS62" s="22">
        <f t="shared" si="255"/>
        <v>0</v>
      </c>
      <c r="BT62" s="22">
        <f t="shared" si="256"/>
        <v>0</v>
      </c>
      <c r="BU62" s="22">
        <f t="shared" si="257"/>
        <v>0</v>
      </c>
      <c r="BW62" s="22">
        <f t="shared" si="92"/>
        <v>0</v>
      </c>
      <c r="BX62" s="22">
        <f t="shared" si="93"/>
        <v>0</v>
      </c>
      <c r="BZ62" s="22">
        <f t="shared" si="94"/>
        <v>0</v>
      </c>
      <c r="CA62" s="22" t="b">
        <f t="shared" si="95"/>
        <v>1</v>
      </c>
      <c r="CB62" s="22">
        <f t="shared" si="96"/>
        <v>1</v>
      </c>
      <c r="CC62" s="32">
        <f t="shared" si="97"/>
        <v>0</v>
      </c>
      <c r="CD62" s="22">
        <f t="shared" si="158"/>
        <v>0</v>
      </c>
      <c r="CE62" s="22">
        <f t="shared" si="159"/>
        <v>0</v>
      </c>
      <c r="CF62" s="22">
        <f t="shared" si="158"/>
        <v>0</v>
      </c>
      <c r="CG62" s="22">
        <f t="shared" si="173"/>
        <v>0</v>
      </c>
      <c r="CH62" s="22" t="str">
        <f t="shared" si="18"/>
        <v/>
      </c>
      <c r="CI62" s="22" t="str">
        <f t="shared" si="160"/>
        <v/>
      </c>
      <c r="CJ62" s="22" t="str">
        <f t="shared" si="98"/>
        <v/>
      </c>
      <c r="CK62" s="22" t="str">
        <f t="shared" si="99"/>
        <v/>
      </c>
      <c r="CL62" s="22" t="str">
        <f t="shared" si="100"/>
        <v/>
      </c>
      <c r="CN62" s="22">
        <f>IF(CM65=2,C62,0)</f>
        <v>0</v>
      </c>
      <c r="CO62" s="22">
        <f t="shared" si="101"/>
        <v>0</v>
      </c>
      <c r="CP62" s="22">
        <f t="shared" si="102"/>
        <v>0</v>
      </c>
      <c r="CS62" s="22">
        <f>O5-B62</f>
        <v>-40</v>
      </c>
      <c r="CT62" s="22">
        <f t="shared" si="103"/>
        <v>0</v>
      </c>
      <c r="CU62" s="22" t="str">
        <f t="shared" si="161"/>
        <v>3</v>
      </c>
      <c r="CV62" s="22" t="str">
        <f t="shared" si="104"/>
        <v/>
      </c>
      <c r="CW62" s="22">
        <f t="shared" si="105"/>
        <v>0</v>
      </c>
      <c r="CX62" s="22">
        <f t="shared" si="106"/>
        <v>0</v>
      </c>
      <c r="CY62" s="22">
        <f t="shared" si="107"/>
        <v>0</v>
      </c>
      <c r="CZ62" s="22">
        <f t="shared" si="108"/>
        <v>0</v>
      </c>
      <c r="DA62" s="22" t="str">
        <f>IF(CT62=1,(#REF!+#REF!+#REF!+#REF!+#REF!+#REF!+#REF!+#REF!)*CO62,"")</f>
        <v/>
      </c>
      <c r="DB62" s="22" t="str">
        <f>IF(CZ62&gt;0,(#REF!+#REF!+#REF!+#REF!+#REF!+#REF!+#REF!+#REF!)*CO62,"")</f>
        <v/>
      </c>
      <c r="DC62" s="22">
        <f t="shared" si="109"/>
        <v>1</v>
      </c>
      <c r="DD62" s="22">
        <f t="shared" si="110"/>
        <v>-39</v>
      </c>
      <c r="DE62" s="22" t="str">
        <f t="shared" si="111"/>
        <v/>
      </c>
      <c r="DF62" s="22" t="str">
        <f>IF(DE62=1,(#REF!+#REF!+#REF!+#REF!+#REF!+#REF!+#REF!+#REF!)*CO62,"")</f>
        <v/>
      </c>
      <c r="DQ62" s="21">
        <f t="shared" si="112"/>
        <v>0</v>
      </c>
      <c r="DR62" s="21">
        <f t="shared" si="113"/>
        <v>0</v>
      </c>
      <c r="DS62" s="47">
        <f t="shared" si="114"/>
        <v>0</v>
      </c>
      <c r="DT62" s="21">
        <f t="shared" si="115"/>
        <v>0</v>
      </c>
      <c r="DU62" s="47">
        <f t="shared" si="116"/>
        <v>0</v>
      </c>
      <c r="DV62" s="21">
        <f t="shared" si="117"/>
        <v>0</v>
      </c>
      <c r="DW62" s="47">
        <f t="shared" si="118"/>
        <v>0</v>
      </c>
      <c r="DX62" s="21">
        <f t="shared" si="119"/>
        <v>0</v>
      </c>
      <c r="DY62" s="21">
        <f t="shared" si="120"/>
        <v>0</v>
      </c>
      <c r="DZ62" s="21">
        <f t="shared" si="121"/>
        <v>0</v>
      </c>
      <c r="EA62" s="21">
        <f t="shared" si="122"/>
        <v>0</v>
      </c>
      <c r="EB62" s="21">
        <f t="shared" si="123"/>
        <v>0</v>
      </c>
      <c r="EC62" s="47">
        <f t="shared" si="124"/>
        <v>0</v>
      </c>
      <c r="ED62" s="21">
        <f t="shared" si="125"/>
        <v>0</v>
      </c>
      <c r="EE62" s="47">
        <f t="shared" si="126"/>
        <v>0</v>
      </c>
      <c r="EF62" s="21">
        <f t="shared" si="127"/>
        <v>0</v>
      </c>
      <c r="EG62" s="47">
        <f t="shared" si="128"/>
        <v>0</v>
      </c>
      <c r="EH62" s="21">
        <f t="shared" si="128"/>
        <v>0</v>
      </c>
      <c r="EI62" s="21">
        <f t="shared" si="129"/>
        <v>0</v>
      </c>
      <c r="EJ62" s="21">
        <f t="shared" si="200"/>
        <v>0</v>
      </c>
      <c r="EK62" s="21" t="str">
        <f t="shared" si="201"/>
        <v/>
      </c>
      <c r="EL62" s="21">
        <f t="shared" si="162"/>
        <v>6.3886735523321256</v>
      </c>
      <c r="EM62" s="21">
        <f t="shared" si="130"/>
        <v>0</v>
      </c>
      <c r="EP62" s="48">
        <f t="shared" si="163"/>
        <v>6</v>
      </c>
      <c r="EQ62" s="47">
        <f t="shared" si="164"/>
        <v>1.2566370614359172</v>
      </c>
      <c r="ER62" s="47">
        <f t="shared" si="165"/>
        <v>1</v>
      </c>
      <c r="ES62" s="47">
        <f t="shared" si="131"/>
        <v>0</v>
      </c>
      <c r="ET62" s="47">
        <f t="shared" si="132"/>
        <v>0</v>
      </c>
      <c r="EU62" s="48">
        <f t="shared" si="133"/>
        <v>0</v>
      </c>
      <c r="EV62" s="48">
        <f t="shared" si="166"/>
        <v>0.4</v>
      </c>
      <c r="EW62" s="30">
        <f t="shared" si="202"/>
        <v>0</v>
      </c>
      <c r="EX62" s="47">
        <f t="shared" si="203"/>
        <v>0</v>
      </c>
      <c r="EY62" s="49">
        <f t="shared" si="204"/>
        <v>0</v>
      </c>
      <c r="EZ62" s="48">
        <f t="shared" si="205"/>
        <v>0</v>
      </c>
      <c r="FA62" s="49">
        <f t="shared" si="206"/>
        <v>0</v>
      </c>
      <c r="FB62" s="48">
        <f t="shared" si="207"/>
        <v>0</v>
      </c>
      <c r="FC62" s="49">
        <f t="shared" si="208"/>
        <v>0</v>
      </c>
      <c r="FD62" s="48">
        <f t="shared" si="209"/>
        <v>0</v>
      </c>
      <c r="FE62" s="49">
        <f t="shared" si="210"/>
        <v>0</v>
      </c>
      <c r="FF62" s="48">
        <f t="shared" si="211"/>
        <v>0</v>
      </c>
      <c r="FG62" s="49">
        <f t="shared" si="212"/>
        <v>0</v>
      </c>
      <c r="FH62" s="48">
        <f t="shared" si="213"/>
        <v>0</v>
      </c>
      <c r="FI62" s="49">
        <f t="shared" si="214"/>
        <v>0</v>
      </c>
      <c r="FJ62" s="48">
        <f t="shared" si="215"/>
        <v>0</v>
      </c>
      <c r="FK62" s="49">
        <f t="shared" si="216"/>
        <v>0</v>
      </c>
      <c r="FL62" s="48">
        <f t="shared" si="217"/>
        <v>0</v>
      </c>
      <c r="FM62" s="49">
        <f t="shared" si="218"/>
        <v>0</v>
      </c>
      <c r="FN62" s="48">
        <f t="shared" si="219"/>
        <v>0</v>
      </c>
      <c r="FO62" s="49">
        <f t="shared" si="220"/>
        <v>0</v>
      </c>
      <c r="FP62" s="48">
        <f t="shared" si="221"/>
        <v>0</v>
      </c>
      <c r="FQ62" s="49">
        <f t="shared" si="222"/>
        <v>0</v>
      </c>
      <c r="FR62" s="48">
        <f t="shared" si="223"/>
        <v>0</v>
      </c>
      <c r="FS62" s="49">
        <f t="shared" si="224"/>
        <v>0</v>
      </c>
      <c r="FT62" s="48">
        <f t="shared" si="225"/>
        <v>0</v>
      </c>
      <c r="FU62" s="21">
        <f t="shared" si="167"/>
        <v>3</v>
      </c>
      <c r="FV62" s="21">
        <f t="shared" si="226"/>
        <v>0</v>
      </c>
      <c r="FW62" s="21">
        <f t="shared" si="134"/>
        <v>0</v>
      </c>
      <c r="FX62" s="22">
        <f t="shared" si="227"/>
        <v>0</v>
      </c>
      <c r="FY62" s="22">
        <f t="shared" si="228"/>
        <v>0</v>
      </c>
      <c r="FZ62" s="21">
        <f t="shared" si="229"/>
        <v>0</v>
      </c>
      <c r="GA62" s="21">
        <f t="shared" si="230"/>
        <v>0</v>
      </c>
      <c r="GB62" s="21">
        <f t="shared" si="231"/>
        <v>0</v>
      </c>
      <c r="GC62" s="21">
        <f t="shared" si="232"/>
        <v>0</v>
      </c>
      <c r="GD62" s="21">
        <f t="shared" si="233"/>
        <v>0</v>
      </c>
      <c r="GE62" s="21">
        <f t="shared" si="234"/>
        <v>0</v>
      </c>
      <c r="GF62" s="21">
        <f t="shared" si="235"/>
        <v>0</v>
      </c>
      <c r="GG62" s="21">
        <f t="shared" si="236"/>
        <v>0</v>
      </c>
      <c r="GH62" s="21">
        <f t="shared" si="237"/>
        <v>0</v>
      </c>
      <c r="GI62" s="21">
        <f t="shared" si="238"/>
        <v>0</v>
      </c>
      <c r="GJ62" s="31">
        <f t="shared" si="239"/>
        <v>0</v>
      </c>
      <c r="GK62" s="21">
        <f t="shared" si="240"/>
        <v>0</v>
      </c>
      <c r="GL62" s="21">
        <f t="shared" si="241"/>
        <v>0</v>
      </c>
      <c r="GM62" s="21">
        <f t="shared" si="242"/>
        <v>0</v>
      </c>
      <c r="GN62" s="21">
        <f t="shared" si="135"/>
        <v>0</v>
      </c>
      <c r="GO62" s="21">
        <f t="shared" si="136"/>
        <v>0</v>
      </c>
      <c r="GP62" s="21">
        <f t="shared" si="137"/>
        <v>0</v>
      </c>
      <c r="GQ62" s="31">
        <f t="shared" si="243"/>
        <v>0</v>
      </c>
      <c r="GR62" s="48">
        <f t="shared" si="168"/>
        <v>8</v>
      </c>
      <c r="GS62" s="48">
        <f t="shared" si="244"/>
        <v>-40</v>
      </c>
      <c r="GT62" s="21">
        <f t="shared" si="245"/>
        <v>0</v>
      </c>
      <c r="GU62" s="31">
        <f t="shared" si="246"/>
        <v>0</v>
      </c>
      <c r="GV62" s="31">
        <f t="shared" si="247"/>
        <v>0</v>
      </c>
      <c r="GW62" s="40">
        <f t="shared" si="169"/>
        <v>0</v>
      </c>
      <c r="GX62" s="21">
        <f t="shared" si="140"/>
        <v>1</v>
      </c>
      <c r="GY62" s="21" t="str">
        <f t="shared" si="141"/>
        <v/>
      </c>
      <c r="GZ62" s="21" t="str">
        <f t="shared" si="248"/>
        <v/>
      </c>
      <c r="HA62" s="21" t="str">
        <f t="shared" si="249"/>
        <v/>
      </c>
      <c r="HB62" s="21">
        <f t="shared" si="250"/>
        <v>0</v>
      </c>
      <c r="HC62" s="21">
        <f t="shared" si="170"/>
        <v>123</v>
      </c>
      <c r="HD62" s="21">
        <f t="shared" si="142"/>
        <v>0</v>
      </c>
      <c r="HE62" s="21">
        <f t="shared" si="171"/>
        <v>0</v>
      </c>
      <c r="HF62" s="21">
        <f t="shared" si="172"/>
        <v>0</v>
      </c>
      <c r="HG62" s="49">
        <f t="shared" si="143"/>
        <v>-40</v>
      </c>
      <c r="HH62" s="49">
        <f t="shared" si="144"/>
        <v>80</v>
      </c>
      <c r="HI62" s="49"/>
      <c r="HJ62" s="21">
        <f t="shared" si="145"/>
        <v>0.5</v>
      </c>
      <c r="HK62" s="21">
        <f t="shared" si="174"/>
        <v>119.11726279229272</v>
      </c>
      <c r="HL62" s="21">
        <f t="shared" si="175"/>
        <v>31.699604776332542</v>
      </c>
      <c r="HM62" s="21">
        <f t="shared" si="176"/>
        <v>15.23458936452888</v>
      </c>
      <c r="HN62" s="21">
        <f t="shared" si="177"/>
        <v>9.1229651450815883</v>
      </c>
      <c r="HO62" s="21">
        <f t="shared" si="178"/>
        <v>6.1341021783603766</v>
      </c>
      <c r="HP62" s="21">
        <f t="shared" si="179"/>
        <v>4.4319044492516984</v>
      </c>
      <c r="HQ62" s="21">
        <f t="shared" si="180"/>
        <v>3.3634159873425307</v>
      </c>
      <c r="HR62" s="21">
        <f t="shared" si="181"/>
        <v>2.6456740803379453</v>
      </c>
      <c r="HS62" s="21">
        <f t="shared" si="182"/>
        <v>2.1387930908558044</v>
      </c>
      <c r="HT62" s="21">
        <f t="shared" si="183"/>
        <v>1.7667573245884549</v>
      </c>
      <c r="HU62" s="21">
        <f t="shared" si="184"/>
        <v>1.4851977795851876</v>
      </c>
      <c r="HV62" s="21">
        <f t="shared" si="185"/>
        <v>1.2667243961104921</v>
      </c>
      <c r="HW62" s="8">
        <f t="shared" si="186"/>
        <v>0</v>
      </c>
      <c r="HX62" s="8">
        <f t="shared" si="187"/>
        <v>0</v>
      </c>
      <c r="HY62" s="8">
        <f t="shared" si="188"/>
        <v>0</v>
      </c>
      <c r="HZ62" s="8">
        <f t="shared" si="189"/>
        <v>0</v>
      </c>
      <c r="IA62" s="8">
        <f t="shared" si="190"/>
        <v>0</v>
      </c>
      <c r="IB62" s="8">
        <f t="shared" si="191"/>
        <v>0</v>
      </c>
      <c r="IC62" s="8">
        <f t="shared" si="192"/>
        <v>0</v>
      </c>
      <c r="ID62" s="8">
        <f t="shared" si="193"/>
        <v>0</v>
      </c>
      <c r="IE62" s="8">
        <f t="shared" si="194"/>
        <v>0</v>
      </c>
      <c r="IF62" s="8">
        <f t="shared" si="195"/>
        <v>0</v>
      </c>
      <c r="IG62" s="8">
        <f t="shared" si="196"/>
        <v>0</v>
      </c>
      <c r="IH62" s="8">
        <f t="shared" si="197"/>
        <v>0</v>
      </c>
      <c r="II62" s="8">
        <f t="shared" si="251"/>
        <v>0</v>
      </c>
      <c r="IJ62" s="10">
        <f t="shared" si="146"/>
        <v>0</v>
      </c>
      <c r="IK62" s="10">
        <f t="shared" si="147"/>
        <v>0</v>
      </c>
      <c r="IL62" s="10">
        <f t="shared" si="253"/>
        <v>0</v>
      </c>
      <c r="IM62" s="10">
        <f t="shared" si="149"/>
        <v>0</v>
      </c>
      <c r="IN62" s="10">
        <f t="shared" si="150"/>
        <v>0</v>
      </c>
      <c r="IO62" s="10">
        <f t="shared" si="151"/>
        <v>0</v>
      </c>
      <c r="IP62" s="10">
        <f t="shared" si="152"/>
        <v>0</v>
      </c>
      <c r="IQ62" s="10">
        <f t="shared" si="153"/>
        <v>0</v>
      </c>
      <c r="IR62" s="10">
        <f t="shared" si="154"/>
        <v>0</v>
      </c>
      <c r="IS62" s="10">
        <f t="shared" si="155"/>
        <v>0</v>
      </c>
      <c r="IT62" s="10">
        <f t="shared" si="156"/>
        <v>0</v>
      </c>
      <c r="IU62" s="10">
        <f t="shared" si="157"/>
        <v>0</v>
      </c>
      <c r="IV62" s="11">
        <f t="shared" si="252"/>
        <v>0</v>
      </c>
    </row>
    <row r="63" spans="1:256" ht="17.100000000000001" customHeight="1" x14ac:dyDescent="0.25">
      <c r="A63" s="2"/>
      <c r="B63" s="209">
        <v>49</v>
      </c>
      <c r="C63" s="19"/>
      <c r="D63" s="232"/>
      <c r="E63" s="232"/>
      <c r="F63" s="232"/>
      <c r="G63" s="232"/>
      <c r="H63" s="232"/>
      <c r="I63" s="232"/>
      <c r="J63" s="232"/>
      <c r="K63" s="232"/>
      <c r="L63" s="150"/>
      <c r="M63" s="160"/>
      <c r="N63" s="150"/>
      <c r="O63" s="160"/>
      <c r="P63" s="150"/>
      <c r="Q63" s="160"/>
      <c r="R63" s="150"/>
      <c r="S63" s="160"/>
      <c r="T63" s="150"/>
      <c r="U63" s="160"/>
      <c r="V63" s="162"/>
      <c r="W63" s="213" t="str">
        <f t="shared" si="198"/>
        <v/>
      </c>
      <c r="X63" s="238"/>
      <c r="Y63" s="240">
        <v>0.5</v>
      </c>
      <c r="Z63" s="121" t="str">
        <f t="shared" si="85"/>
        <v/>
      </c>
      <c r="AA63" s="122" t="str">
        <f t="shared" si="86"/>
        <v/>
      </c>
      <c r="AB63" s="94"/>
      <c r="AC63" s="94"/>
      <c r="AD63" s="94"/>
      <c r="AE63" s="94"/>
      <c r="AF63" s="94"/>
      <c r="AG63" s="94"/>
      <c r="AH63" s="94"/>
      <c r="AI63" s="94"/>
      <c r="AJ63" s="94"/>
      <c r="AK63" s="94"/>
      <c r="AL63" s="94"/>
      <c r="AM63" s="94"/>
      <c r="AN63" s="94"/>
      <c r="AO63" s="94"/>
      <c r="AP63" s="94"/>
      <c r="AQ63" s="94"/>
      <c r="AR63" s="94"/>
      <c r="AS63" s="94"/>
      <c r="AT63" s="98"/>
      <c r="AU63" s="43"/>
      <c r="AV63" s="43"/>
      <c r="AW63" s="44">
        <f t="shared" si="87"/>
        <v>0</v>
      </c>
      <c r="AX63" s="43">
        <f t="shared" si="88"/>
        <v>0</v>
      </c>
      <c r="AY63" s="44">
        <f t="shared" si="89"/>
        <v>0</v>
      </c>
      <c r="AZ63" s="44">
        <f t="shared" si="90"/>
        <v>0</v>
      </c>
      <c r="BA63" s="44">
        <f t="shared" si="91"/>
        <v>0</v>
      </c>
      <c r="BB63" s="43"/>
      <c r="BC63" s="43"/>
      <c r="BD63" s="43"/>
      <c r="BE63" s="25" t="b">
        <v>0</v>
      </c>
      <c r="BF63" s="25" t="b">
        <v>0</v>
      </c>
      <c r="BG63" s="25" t="b">
        <v>0</v>
      </c>
      <c r="BH63" s="25" t="b">
        <v>0</v>
      </c>
      <c r="BI63" s="25" t="b">
        <v>0</v>
      </c>
      <c r="BJ63" s="25" t="b">
        <v>0</v>
      </c>
      <c r="BK63" s="25" t="b">
        <v>0</v>
      </c>
      <c r="BL63" s="25" t="b">
        <v>0</v>
      </c>
      <c r="BN63" s="22">
        <f t="shared" si="199"/>
        <v>0</v>
      </c>
      <c r="BO63" s="22">
        <f t="shared" si="258"/>
        <v>0</v>
      </c>
      <c r="BP63" s="22">
        <f t="shared" si="259"/>
        <v>0</v>
      </c>
      <c r="BQ63" s="22">
        <f t="shared" si="260"/>
        <v>0</v>
      </c>
      <c r="BR63" s="22">
        <f t="shared" si="254"/>
        <v>0</v>
      </c>
      <c r="BS63" s="22">
        <f t="shared" si="255"/>
        <v>0</v>
      </c>
      <c r="BT63" s="22">
        <f t="shared" si="256"/>
        <v>0</v>
      </c>
      <c r="BU63" s="22">
        <f t="shared" si="257"/>
        <v>0</v>
      </c>
      <c r="BW63" s="22">
        <f t="shared" si="92"/>
        <v>0</v>
      </c>
      <c r="BX63" s="22">
        <f t="shared" si="93"/>
        <v>0</v>
      </c>
      <c r="BZ63" s="22">
        <f t="shared" si="94"/>
        <v>0</v>
      </c>
      <c r="CA63" s="22" t="b">
        <f t="shared" si="95"/>
        <v>1</v>
      </c>
      <c r="CB63" s="22">
        <f t="shared" si="96"/>
        <v>1</v>
      </c>
      <c r="CC63" s="32">
        <f t="shared" si="97"/>
        <v>0</v>
      </c>
      <c r="CD63" s="22">
        <f t="shared" si="158"/>
        <v>0</v>
      </c>
      <c r="CE63" s="22">
        <f t="shared" si="159"/>
        <v>0</v>
      </c>
      <c r="CF63" s="22">
        <f t="shared" si="158"/>
        <v>0</v>
      </c>
      <c r="CG63" s="22">
        <f t="shared" si="173"/>
        <v>0</v>
      </c>
      <c r="CH63" s="22" t="str">
        <f t="shared" si="18"/>
        <v/>
      </c>
      <c r="CI63" s="22" t="str">
        <f t="shared" si="160"/>
        <v/>
      </c>
      <c r="CJ63" s="22" t="str">
        <f t="shared" si="98"/>
        <v/>
      </c>
      <c r="CK63" s="22" t="str">
        <f t="shared" si="99"/>
        <v/>
      </c>
      <c r="CL63" s="22" t="str">
        <f t="shared" si="100"/>
        <v/>
      </c>
      <c r="CN63" s="22">
        <f>IF(CM65=2,C63,0)</f>
        <v>0</v>
      </c>
      <c r="CO63" s="22">
        <f t="shared" si="101"/>
        <v>0</v>
      </c>
      <c r="CP63" s="22">
        <f t="shared" si="102"/>
        <v>0</v>
      </c>
      <c r="CS63" s="22">
        <f>O5-B63</f>
        <v>-41</v>
      </c>
      <c r="CT63" s="22">
        <f t="shared" si="103"/>
        <v>0</v>
      </c>
      <c r="CU63" s="22" t="str">
        <f t="shared" si="161"/>
        <v>3</v>
      </c>
      <c r="CV63" s="22" t="str">
        <f t="shared" si="104"/>
        <v/>
      </c>
      <c r="CW63" s="22">
        <f t="shared" si="105"/>
        <v>0</v>
      </c>
      <c r="CX63" s="22">
        <f t="shared" si="106"/>
        <v>0</v>
      </c>
      <c r="CY63" s="22">
        <f t="shared" si="107"/>
        <v>0</v>
      </c>
      <c r="CZ63" s="22">
        <f t="shared" si="108"/>
        <v>0</v>
      </c>
      <c r="DA63" s="22" t="str">
        <f>IF(CT63=1,(#REF!+#REF!+#REF!+#REF!+#REF!+#REF!+#REF!+#REF!)*CO63,"")</f>
        <v/>
      </c>
      <c r="DB63" s="22" t="str">
        <f>IF(CZ63&gt;0,(#REF!+#REF!+#REF!+#REF!+#REF!+#REF!+#REF!+#REF!)*CO63,"")</f>
        <v/>
      </c>
      <c r="DC63" s="22">
        <f t="shared" si="109"/>
        <v>1</v>
      </c>
      <c r="DD63" s="22">
        <f t="shared" si="110"/>
        <v>-40</v>
      </c>
      <c r="DE63" s="22" t="str">
        <f t="shared" si="111"/>
        <v/>
      </c>
      <c r="DF63" s="22" t="str">
        <f>IF(DE63=1,(#REF!+#REF!+#REF!+#REF!+#REF!+#REF!+#REF!+#REF!)*CO63,"")</f>
        <v/>
      </c>
      <c r="DQ63" s="21">
        <f t="shared" si="112"/>
        <v>0</v>
      </c>
      <c r="DR63" s="21">
        <f t="shared" si="113"/>
        <v>0</v>
      </c>
      <c r="DS63" s="47">
        <f t="shared" si="114"/>
        <v>0</v>
      </c>
      <c r="DT63" s="21">
        <f t="shared" si="115"/>
        <v>0</v>
      </c>
      <c r="DU63" s="47">
        <f t="shared" si="116"/>
        <v>0</v>
      </c>
      <c r="DV63" s="21">
        <f t="shared" si="117"/>
        <v>0</v>
      </c>
      <c r="DW63" s="47">
        <f t="shared" si="118"/>
        <v>0</v>
      </c>
      <c r="DX63" s="21">
        <f t="shared" si="119"/>
        <v>0</v>
      </c>
      <c r="DY63" s="21">
        <f t="shared" si="120"/>
        <v>0</v>
      </c>
      <c r="DZ63" s="21">
        <f t="shared" si="121"/>
        <v>0</v>
      </c>
      <c r="EA63" s="21">
        <f t="shared" si="122"/>
        <v>0</v>
      </c>
      <c r="EB63" s="21">
        <f t="shared" si="123"/>
        <v>0</v>
      </c>
      <c r="EC63" s="47">
        <f t="shared" si="124"/>
        <v>0</v>
      </c>
      <c r="ED63" s="21">
        <f t="shared" si="125"/>
        <v>0</v>
      </c>
      <c r="EE63" s="47">
        <f t="shared" si="126"/>
        <v>0</v>
      </c>
      <c r="EF63" s="21">
        <f t="shared" si="127"/>
        <v>0</v>
      </c>
      <c r="EG63" s="47">
        <f t="shared" si="128"/>
        <v>0</v>
      </c>
      <c r="EH63" s="21">
        <f t="shared" si="128"/>
        <v>0</v>
      </c>
      <c r="EI63" s="21">
        <f t="shared" si="129"/>
        <v>0</v>
      </c>
      <c r="EJ63" s="21">
        <f t="shared" si="200"/>
        <v>0</v>
      </c>
      <c r="EK63" s="21" t="str">
        <f t="shared" si="201"/>
        <v/>
      </c>
      <c r="EL63" s="21">
        <f t="shared" si="162"/>
        <v>6.3886735523321256</v>
      </c>
      <c r="EM63" s="21">
        <f t="shared" si="130"/>
        <v>0</v>
      </c>
      <c r="EP63" s="48">
        <f t="shared" si="163"/>
        <v>6</v>
      </c>
      <c r="EQ63" s="47">
        <f t="shared" si="164"/>
        <v>1.2566370614359172</v>
      </c>
      <c r="ER63" s="47">
        <f t="shared" si="165"/>
        <v>1</v>
      </c>
      <c r="ES63" s="47">
        <f t="shared" si="131"/>
        <v>0</v>
      </c>
      <c r="ET63" s="47">
        <f t="shared" si="132"/>
        <v>0</v>
      </c>
      <c r="EU63" s="48">
        <f t="shared" si="133"/>
        <v>0</v>
      </c>
      <c r="EV63" s="48">
        <f t="shared" si="166"/>
        <v>0.4</v>
      </c>
      <c r="EW63" s="30">
        <f t="shared" si="202"/>
        <v>0</v>
      </c>
      <c r="EX63" s="47">
        <f t="shared" si="203"/>
        <v>0</v>
      </c>
      <c r="EY63" s="49">
        <f t="shared" si="204"/>
        <v>0</v>
      </c>
      <c r="EZ63" s="48">
        <f t="shared" si="205"/>
        <v>0</v>
      </c>
      <c r="FA63" s="49">
        <f t="shared" si="206"/>
        <v>0</v>
      </c>
      <c r="FB63" s="48">
        <f t="shared" si="207"/>
        <v>0</v>
      </c>
      <c r="FC63" s="49">
        <f t="shared" si="208"/>
        <v>0</v>
      </c>
      <c r="FD63" s="48">
        <f t="shared" si="209"/>
        <v>0</v>
      </c>
      <c r="FE63" s="49">
        <f t="shared" si="210"/>
        <v>0</v>
      </c>
      <c r="FF63" s="48">
        <f t="shared" si="211"/>
        <v>0</v>
      </c>
      <c r="FG63" s="49">
        <f t="shared" si="212"/>
        <v>0</v>
      </c>
      <c r="FH63" s="48">
        <f t="shared" si="213"/>
        <v>0</v>
      </c>
      <c r="FI63" s="49">
        <f t="shared" si="214"/>
        <v>0</v>
      </c>
      <c r="FJ63" s="48">
        <f t="shared" si="215"/>
        <v>0</v>
      </c>
      <c r="FK63" s="49">
        <f t="shared" si="216"/>
        <v>0</v>
      </c>
      <c r="FL63" s="48">
        <f t="shared" si="217"/>
        <v>0</v>
      </c>
      <c r="FM63" s="49">
        <f t="shared" si="218"/>
        <v>0</v>
      </c>
      <c r="FN63" s="48">
        <f t="shared" si="219"/>
        <v>0</v>
      </c>
      <c r="FO63" s="49">
        <f t="shared" si="220"/>
        <v>0</v>
      </c>
      <c r="FP63" s="48">
        <f t="shared" si="221"/>
        <v>0</v>
      </c>
      <c r="FQ63" s="49">
        <f t="shared" si="222"/>
        <v>0</v>
      </c>
      <c r="FR63" s="48">
        <f t="shared" si="223"/>
        <v>0</v>
      </c>
      <c r="FS63" s="49">
        <f t="shared" si="224"/>
        <v>0</v>
      </c>
      <c r="FT63" s="48">
        <f t="shared" si="225"/>
        <v>0</v>
      </c>
      <c r="FU63" s="21">
        <f t="shared" si="167"/>
        <v>3</v>
      </c>
      <c r="FV63" s="21">
        <f t="shared" si="226"/>
        <v>0</v>
      </c>
      <c r="FW63" s="21">
        <f t="shared" si="134"/>
        <v>0</v>
      </c>
      <c r="FX63" s="22">
        <f t="shared" si="227"/>
        <v>0</v>
      </c>
      <c r="FY63" s="22">
        <f t="shared" si="228"/>
        <v>0</v>
      </c>
      <c r="FZ63" s="21">
        <f t="shared" si="229"/>
        <v>0</v>
      </c>
      <c r="GA63" s="21">
        <f t="shared" si="230"/>
        <v>0</v>
      </c>
      <c r="GB63" s="21">
        <f t="shared" si="231"/>
        <v>0</v>
      </c>
      <c r="GC63" s="21">
        <f t="shared" si="232"/>
        <v>0</v>
      </c>
      <c r="GD63" s="21">
        <f t="shared" si="233"/>
        <v>0</v>
      </c>
      <c r="GE63" s="21">
        <f t="shared" si="234"/>
        <v>0</v>
      </c>
      <c r="GF63" s="21">
        <f t="shared" si="235"/>
        <v>0</v>
      </c>
      <c r="GG63" s="21">
        <f t="shared" si="236"/>
        <v>0</v>
      </c>
      <c r="GH63" s="21">
        <f t="shared" si="237"/>
        <v>0</v>
      </c>
      <c r="GI63" s="21">
        <f t="shared" si="238"/>
        <v>0</v>
      </c>
      <c r="GJ63" s="31">
        <f t="shared" si="239"/>
        <v>0</v>
      </c>
      <c r="GK63" s="21">
        <f t="shared" si="240"/>
        <v>0</v>
      </c>
      <c r="GL63" s="21">
        <f t="shared" si="241"/>
        <v>0</v>
      </c>
      <c r="GM63" s="21">
        <f t="shared" si="242"/>
        <v>0</v>
      </c>
      <c r="GN63" s="21">
        <f t="shared" si="135"/>
        <v>0</v>
      </c>
      <c r="GO63" s="21">
        <f t="shared" si="136"/>
        <v>0</v>
      </c>
      <c r="GP63" s="21">
        <f t="shared" si="137"/>
        <v>0</v>
      </c>
      <c r="GQ63" s="31">
        <f t="shared" si="243"/>
        <v>0</v>
      </c>
      <c r="GR63" s="48">
        <f t="shared" si="168"/>
        <v>8</v>
      </c>
      <c r="GS63" s="48">
        <f t="shared" si="244"/>
        <v>-41</v>
      </c>
      <c r="GT63" s="21">
        <f t="shared" si="245"/>
        <v>0</v>
      </c>
      <c r="GU63" s="31">
        <f t="shared" si="246"/>
        <v>0</v>
      </c>
      <c r="GV63" s="31">
        <f t="shared" si="247"/>
        <v>0</v>
      </c>
      <c r="GW63" s="40">
        <f t="shared" si="169"/>
        <v>0</v>
      </c>
      <c r="GX63" s="21">
        <f t="shared" si="140"/>
        <v>1</v>
      </c>
      <c r="GY63" s="21" t="str">
        <f t="shared" si="141"/>
        <v/>
      </c>
      <c r="GZ63" s="21" t="str">
        <f t="shared" si="248"/>
        <v/>
      </c>
      <c r="HA63" s="21" t="str">
        <f t="shared" si="249"/>
        <v/>
      </c>
      <c r="HB63" s="21">
        <f t="shared" si="250"/>
        <v>0</v>
      </c>
      <c r="HC63" s="21">
        <f t="shared" si="170"/>
        <v>123</v>
      </c>
      <c r="HD63" s="21">
        <f t="shared" si="142"/>
        <v>0</v>
      </c>
      <c r="HE63" s="21">
        <f t="shared" si="171"/>
        <v>0</v>
      </c>
      <c r="HF63" s="21">
        <f t="shared" si="172"/>
        <v>0</v>
      </c>
      <c r="HG63" s="49">
        <f t="shared" si="143"/>
        <v>-41</v>
      </c>
      <c r="HH63" s="49">
        <f t="shared" si="144"/>
        <v>80</v>
      </c>
      <c r="HI63" s="49"/>
      <c r="HJ63" s="21">
        <f t="shared" si="145"/>
        <v>0.5</v>
      </c>
      <c r="HK63" s="21">
        <f t="shared" si="174"/>
        <v>119.11726279229272</v>
      </c>
      <c r="HL63" s="21">
        <f t="shared" si="175"/>
        <v>31.699604776332542</v>
      </c>
      <c r="HM63" s="21">
        <f t="shared" si="176"/>
        <v>15.23458936452888</v>
      </c>
      <c r="HN63" s="21">
        <f t="shared" si="177"/>
        <v>9.1229651450815883</v>
      </c>
      <c r="HO63" s="21">
        <f t="shared" si="178"/>
        <v>6.1341021783603766</v>
      </c>
      <c r="HP63" s="21">
        <f t="shared" si="179"/>
        <v>4.4319044492516984</v>
      </c>
      <c r="HQ63" s="21">
        <f t="shared" si="180"/>
        <v>3.3634159873425307</v>
      </c>
      <c r="HR63" s="21">
        <f t="shared" si="181"/>
        <v>2.6456740803379453</v>
      </c>
      <c r="HS63" s="21">
        <f t="shared" si="182"/>
        <v>2.1387930908558044</v>
      </c>
      <c r="HT63" s="21">
        <f t="shared" si="183"/>
        <v>1.7667573245884549</v>
      </c>
      <c r="HU63" s="21">
        <f t="shared" si="184"/>
        <v>1.4851977795851876</v>
      </c>
      <c r="HV63" s="21">
        <f t="shared" si="185"/>
        <v>1.2667243961104921</v>
      </c>
      <c r="HW63" s="8">
        <f t="shared" si="186"/>
        <v>0</v>
      </c>
      <c r="HX63" s="8">
        <f t="shared" si="187"/>
        <v>0</v>
      </c>
      <c r="HY63" s="8">
        <f t="shared" si="188"/>
        <v>0</v>
      </c>
      <c r="HZ63" s="8">
        <f t="shared" si="189"/>
        <v>0</v>
      </c>
      <c r="IA63" s="8">
        <f t="shared" si="190"/>
        <v>0</v>
      </c>
      <c r="IB63" s="8">
        <f t="shared" si="191"/>
        <v>0</v>
      </c>
      <c r="IC63" s="8">
        <f t="shared" si="192"/>
        <v>0</v>
      </c>
      <c r="ID63" s="8">
        <f t="shared" si="193"/>
        <v>0</v>
      </c>
      <c r="IE63" s="8">
        <f t="shared" si="194"/>
        <v>0</v>
      </c>
      <c r="IF63" s="8">
        <f t="shared" si="195"/>
        <v>0</v>
      </c>
      <c r="IG63" s="8">
        <f t="shared" si="196"/>
        <v>0</v>
      </c>
      <c r="IH63" s="8">
        <f t="shared" si="197"/>
        <v>0</v>
      </c>
      <c r="II63" s="8">
        <f t="shared" si="251"/>
        <v>0</v>
      </c>
      <c r="IJ63" s="10">
        <f t="shared" si="146"/>
        <v>0</v>
      </c>
      <c r="IK63" s="10">
        <f t="shared" si="147"/>
        <v>0</v>
      </c>
      <c r="IL63" s="10">
        <f t="shared" si="253"/>
        <v>0</v>
      </c>
      <c r="IM63" s="10">
        <f t="shared" si="149"/>
        <v>0</v>
      </c>
      <c r="IN63" s="10">
        <f t="shared" si="150"/>
        <v>0</v>
      </c>
      <c r="IO63" s="10">
        <f t="shared" si="151"/>
        <v>0</v>
      </c>
      <c r="IP63" s="10">
        <f t="shared" si="152"/>
        <v>0</v>
      </c>
      <c r="IQ63" s="10">
        <f t="shared" si="153"/>
        <v>0</v>
      </c>
      <c r="IR63" s="10">
        <f t="shared" si="154"/>
        <v>0</v>
      </c>
      <c r="IS63" s="10">
        <f t="shared" si="155"/>
        <v>0</v>
      </c>
      <c r="IT63" s="10">
        <f t="shared" si="156"/>
        <v>0</v>
      </c>
      <c r="IU63" s="10">
        <f t="shared" si="157"/>
        <v>0</v>
      </c>
      <c r="IV63" s="11">
        <f t="shared" si="252"/>
        <v>0</v>
      </c>
    </row>
    <row r="64" spans="1:256" ht="17.100000000000001" customHeight="1" x14ac:dyDescent="0.25">
      <c r="A64" s="243"/>
      <c r="B64" s="244">
        <v>50</v>
      </c>
      <c r="C64" s="245"/>
      <c r="D64" s="246"/>
      <c r="E64" s="246"/>
      <c r="F64" s="246"/>
      <c r="G64" s="246"/>
      <c r="H64" s="246"/>
      <c r="I64" s="246"/>
      <c r="J64" s="246"/>
      <c r="K64" s="246"/>
      <c r="L64" s="246"/>
      <c r="M64" s="416"/>
      <c r="N64" s="417"/>
      <c r="O64" s="417"/>
      <c r="P64" s="417"/>
      <c r="Q64" s="417"/>
      <c r="R64" s="417"/>
      <c r="S64" s="417"/>
      <c r="T64" s="417"/>
      <c r="U64" s="417"/>
      <c r="V64" s="418"/>
      <c r="W64" s="287"/>
      <c r="X64" s="288"/>
      <c r="Y64" s="288"/>
      <c r="Z64" s="288"/>
      <c r="AA64" s="306" t="str">
        <f>E3</f>
        <v xml:space="preserve">Leandro Bertaco Lúcio  CREA-SP:5069233488         </v>
      </c>
      <c r="AB64" s="306"/>
      <c r="AC64" s="306"/>
      <c r="AD64" s="306"/>
      <c r="AE64" s="306"/>
      <c r="AF64" s="306"/>
      <c r="AG64" s="306"/>
      <c r="AH64" s="306"/>
      <c r="AI64" s="306"/>
      <c r="AJ64" s="306"/>
      <c r="AK64" s="306"/>
      <c r="AL64" s="306"/>
      <c r="AM64" s="306"/>
      <c r="AN64" s="306"/>
      <c r="AO64" s="306"/>
      <c r="AP64" s="306"/>
      <c r="AQ64" s="306"/>
      <c r="AR64" s="306"/>
      <c r="AS64" s="288"/>
      <c r="AT64" s="289"/>
      <c r="AU64" s="59"/>
      <c r="AV64" s="59"/>
      <c r="AW64" s="59"/>
      <c r="AX64" s="43">
        <f t="shared" si="88"/>
        <v>0</v>
      </c>
      <c r="AY64" s="44">
        <f t="shared" si="89"/>
        <v>0</v>
      </c>
      <c r="AZ64" s="44">
        <f t="shared" si="90"/>
        <v>0</v>
      </c>
      <c r="BA64" s="44">
        <f t="shared" si="91"/>
        <v>0</v>
      </c>
      <c r="BB64" s="59"/>
      <c r="BC64" s="59"/>
      <c r="BD64" s="59"/>
      <c r="BE64" s="25" t="b">
        <v>0</v>
      </c>
      <c r="BF64" s="25" t="b">
        <v>0</v>
      </c>
      <c r="BG64" s="25" t="b">
        <v>0</v>
      </c>
      <c r="BH64" s="25" t="b">
        <v>0</v>
      </c>
      <c r="BI64" s="25" t="b">
        <v>0</v>
      </c>
      <c r="BJ64" s="25" t="b">
        <v>0</v>
      </c>
      <c r="BK64" s="25" t="b">
        <v>0</v>
      </c>
      <c r="BL64" s="25" t="b">
        <v>0</v>
      </c>
      <c r="BN64" s="22">
        <f t="shared" si="199"/>
        <v>0</v>
      </c>
      <c r="BO64" s="22">
        <f t="shared" si="258"/>
        <v>0</v>
      </c>
      <c r="BP64" s="22">
        <f t="shared" si="259"/>
        <v>0</v>
      </c>
      <c r="BQ64" s="22">
        <f t="shared" si="260"/>
        <v>0</v>
      </c>
      <c r="BR64" s="22">
        <f t="shared" si="254"/>
        <v>0</v>
      </c>
      <c r="BS64" s="22">
        <f t="shared" si="255"/>
        <v>0</v>
      </c>
      <c r="BT64" s="22">
        <f t="shared" si="256"/>
        <v>0</v>
      </c>
      <c r="BU64" s="22">
        <f t="shared" si="257"/>
        <v>0</v>
      </c>
      <c r="BW64" s="22">
        <f>SUM(BN64:BU64)</f>
        <v>0</v>
      </c>
      <c r="BX64" s="22">
        <f t="shared" si="93"/>
        <v>0</v>
      </c>
      <c r="BZ64" s="22">
        <f t="shared" si="94"/>
        <v>0</v>
      </c>
      <c r="CA64" s="22" t="b">
        <f t="shared" si="95"/>
        <v>1</v>
      </c>
      <c r="CB64" s="22">
        <f t="shared" si="96"/>
        <v>1</v>
      </c>
      <c r="CC64" s="32">
        <f t="shared" si="97"/>
        <v>0</v>
      </c>
      <c r="CD64" s="22">
        <f t="shared" si="158"/>
        <v>0</v>
      </c>
      <c r="CE64" s="22">
        <f t="shared" si="159"/>
        <v>0</v>
      </c>
      <c r="CF64" s="22">
        <f t="shared" si="158"/>
        <v>0</v>
      </c>
      <c r="CG64" s="22">
        <f t="shared" si="173"/>
        <v>0</v>
      </c>
      <c r="CH64" s="22" t="str">
        <f t="shared" si="18"/>
        <v/>
      </c>
      <c r="CI64" s="22" t="str">
        <f t="shared" si="160"/>
        <v/>
      </c>
      <c r="CJ64" s="22" t="str">
        <f t="shared" si="98"/>
        <v/>
      </c>
      <c r="CK64" s="22" t="str">
        <f t="shared" si="99"/>
        <v/>
      </c>
      <c r="CL64" s="22" t="str">
        <f t="shared" si="100"/>
        <v/>
      </c>
      <c r="CN64" s="22">
        <f>IF(CM65=2,C64,0)</f>
        <v>0</v>
      </c>
      <c r="CO64" s="22">
        <f t="shared" si="101"/>
        <v>0</v>
      </c>
      <c r="CP64" s="22">
        <f t="shared" si="102"/>
        <v>0</v>
      </c>
      <c r="CS64" s="22">
        <f>O5-B64</f>
        <v>-42</v>
      </c>
      <c r="CT64" s="22">
        <f t="shared" si="103"/>
        <v>0</v>
      </c>
      <c r="CU64" s="22" t="str">
        <f t="shared" si="161"/>
        <v>3</v>
      </c>
      <c r="CV64" s="22" t="str">
        <f t="shared" si="104"/>
        <v/>
      </c>
      <c r="CW64" s="22">
        <f t="shared" si="105"/>
        <v>0</v>
      </c>
      <c r="CX64" s="22">
        <f t="shared" si="106"/>
        <v>0</v>
      </c>
      <c r="CY64" s="22">
        <f t="shared" si="107"/>
        <v>0</v>
      </c>
      <c r="CZ64" s="22">
        <f t="shared" si="108"/>
        <v>0</v>
      </c>
      <c r="DA64" s="22" t="str">
        <f>IF(CT64=1,(#REF!+#REF!+#REF!+#REF!+#REF!+#REF!+#REF!+#REF!)*CO64,"")</f>
        <v/>
      </c>
      <c r="DB64" s="22" t="str">
        <f>IF(CZ64&gt;0,(#REF!+#REF!+#REF!+#REF!+#REF!+#REF!+#REF!+#REF!)*CO64,"")</f>
        <v/>
      </c>
      <c r="DC64" s="22">
        <f t="shared" si="109"/>
        <v>1</v>
      </c>
      <c r="DD64" s="22">
        <f t="shared" si="110"/>
        <v>-41</v>
      </c>
      <c r="DE64" s="22" t="str">
        <f t="shared" si="111"/>
        <v/>
      </c>
      <c r="DF64" s="22" t="str">
        <f>IF(DE64=1,(#REF!+#REF!+#REF!+#REF!+#REF!+#REF!+#REF!+#REF!)*CO64,"")</f>
        <v/>
      </c>
      <c r="DQ64" s="21">
        <f t="shared" si="112"/>
        <v>0</v>
      </c>
      <c r="DR64" s="21">
        <f t="shared" si="113"/>
        <v>0</v>
      </c>
      <c r="DS64" s="47">
        <f t="shared" si="114"/>
        <v>0</v>
      </c>
      <c r="DT64" s="21">
        <f t="shared" si="115"/>
        <v>0</v>
      </c>
      <c r="DU64" s="47">
        <f t="shared" si="116"/>
        <v>0</v>
      </c>
      <c r="DV64" s="21">
        <f t="shared" si="117"/>
        <v>0</v>
      </c>
      <c r="DW64" s="47">
        <f t="shared" si="118"/>
        <v>0</v>
      </c>
      <c r="DX64" s="21">
        <f t="shared" si="119"/>
        <v>0</v>
      </c>
      <c r="DY64" s="21">
        <f t="shared" si="120"/>
        <v>0</v>
      </c>
      <c r="DZ64" s="21">
        <f t="shared" si="121"/>
        <v>0</v>
      </c>
      <c r="EA64" s="21">
        <f t="shared" si="122"/>
        <v>0</v>
      </c>
      <c r="EB64" s="21">
        <f t="shared" si="123"/>
        <v>0</v>
      </c>
      <c r="EC64" s="47">
        <f t="shared" si="124"/>
        <v>0</v>
      </c>
      <c r="ED64" s="21">
        <f t="shared" si="125"/>
        <v>0</v>
      </c>
      <c r="EE64" s="47">
        <f t="shared" si="126"/>
        <v>0</v>
      </c>
      <c r="EF64" s="21">
        <f t="shared" si="127"/>
        <v>0</v>
      </c>
      <c r="EG64" s="47">
        <f t="shared" si="128"/>
        <v>0</v>
      </c>
      <c r="EH64" s="21">
        <f t="shared" si="128"/>
        <v>0</v>
      </c>
      <c r="EI64" s="21">
        <f t="shared" si="129"/>
        <v>0</v>
      </c>
      <c r="EJ64" s="21">
        <f t="shared" si="200"/>
        <v>0</v>
      </c>
      <c r="EK64" s="21" t="str">
        <f t="shared" si="201"/>
        <v/>
      </c>
      <c r="EL64" s="21">
        <f t="shared" si="162"/>
        <v>6.3886735523321256</v>
      </c>
      <c r="EM64" s="21">
        <f t="shared" si="130"/>
        <v>0</v>
      </c>
      <c r="EP64" s="48">
        <f t="shared" si="163"/>
        <v>6</v>
      </c>
      <c r="EQ64" s="47">
        <f t="shared" si="164"/>
        <v>1.2566370614359172</v>
      </c>
      <c r="ER64" s="47">
        <f t="shared" si="165"/>
        <v>1</v>
      </c>
      <c r="ES64" s="47">
        <f t="shared" si="131"/>
        <v>0</v>
      </c>
      <c r="ET64" s="47">
        <f t="shared" si="132"/>
        <v>0</v>
      </c>
      <c r="EU64" s="48">
        <f t="shared" si="133"/>
        <v>0</v>
      </c>
      <c r="EV64" s="48">
        <f t="shared" si="166"/>
        <v>0.4</v>
      </c>
      <c r="EW64" s="30">
        <f t="shared" si="202"/>
        <v>0</v>
      </c>
      <c r="EX64" s="47">
        <f t="shared" si="203"/>
        <v>0</v>
      </c>
      <c r="EY64" s="49">
        <f t="shared" si="204"/>
        <v>0</v>
      </c>
      <c r="EZ64" s="48">
        <f t="shared" si="205"/>
        <v>0</v>
      </c>
      <c r="FA64" s="49">
        <f t="shared" si="206"/>
        <v>0</v>
      </c>
      <c r="FB64" s="48">
        <f t="shared" si="207"/>
        <v>0</v>
      </c>
      <c r="FC64" s="49">
        <f t="shared" si="208"/>
        <v>0</v>
      </c>
      <c r="FD64" s="48">
        <f t="shared" si="209"/>
        <v>0</v>
      </c>
      <c r="FE64" s="49">
        <f t="shared" si="210"/>
        <v>0</v>
      </c>
      <c r="FF64" s="48">
        <f t="shared" si="211"/>
        <v>0</v>
      </c>
      <c r="FG64" s="49">
        <f t="shared" si="212"/>
        <v>0</v>
      </c>
      <c r="FH64" s="48">
        <f t="shared" si="213"/>
        <v>0</v>
      </c>
      <c r="FI64" s="49">
        <f t="shared" si="214"/>
        <v>0</v>
      </c>
      <c r="FJ64" s="48">
        <f t="shared" si="215"/>
        <v>0</v>
      </c>
      <c r="FK64" s="49">
        <f t="shared" si="216"/>
        <v>0</v>
      </c>
      <c r="FL64" s="48">
        <f t="shared" si="217"/>
        <v>0</v>
      </c>
      <c r="FM64" s="49">
        <f t="shared" si="218"/>
        <v>0</v>
      </c>
      <c r="FN64" s="48">
        <f t="shared" si="219"/>
        <v>0</v>
      </c>
      <c r="FO64" s="49">
        <f t="shared" si="220"/>
        <v>0</v>
      </c>
      <c r="FP64" s="48">
        <f t="shared" si="221"/>
        <v>0</v>
      </c>
      <c r="FQ64" s="49">
        <f t="shared" si="222"/>
        <v>0</v>
      </c>
      <c r="FR64" s="48">
        <f t="shared" si="223"/>
        <v>0</v>
      </c>
      <c r="FS64" s="49">
        <f t="shared" si="224"/>
        <v>0</v>
      </c>
      <c r="FT64" s="48">
        <f t="shared" si="225"/>
        <v>0</v>
      </c>
      <c r="FU64" s="21">
        <f t="shared" si="167"/>
        <v>3</v>
      </c>
      <c r="FV64" s="21">
        <f t="shared" si="226"/>
        <v>0</v>
      </c>
      <c r="FW64" s="21">
        <f t="shared" si="134"/>
        <v>0</v>
      </c>
      <c r="FX64" s="22">
        <f t="shared" si="227"/>
        <v>0</v>
      </c>
      <c r="FY64" s="22">
        <f t="shared" si="228"/>
        <v>0</v>
      </c>
      <c r="FZ64" s="21">
        <f t="shared" si="229"/>
        <v>0</v>
      </c>
      <c r="GA64" s="21">
        <f t="shared" si="230"/>
        <v>0</v>
      </c>
      <c r="GB64" s="21">
        <f t="shared" si="231"/>
        <v>0</v>
      </c>
      <c r="GC64" s="21">
        <f t="shared" si="232"/>
        <v>0</v>
      </c>
      <c r="GD64" s="21">
        <f t="shared" si="233"/>
        <v>0</v>
      </c>
      <c r="GE64" s="21">
        <f t="shared" si="234"/>
        <v>0</v>
      </c>
      <c r="GF64" s="21">
        <f t="shared" si="235"/>
        <v>0</v>
      </c>
      <c r="GG64" s="21">
        <f t="shared" si="236"/>
        <v>0</v>
      </c>
      <c r="GH64" s="21">
        <f t="shared" si="237"/>
        <v>0</v>
      </c>
      <c r="GI64" s="21">
        <f t="shared" si="238"/>
        <v>0</v>
      </c>
      <c r="GJ64" s="31">
        <f t="shared" si="239"/>
        <v>0</v>
      </c>
      <c r="GK64" s="21">
        <f t="shared" si="240"/>
        <v>0</v>
      </c>
      <c r="GL64" s="21">
        <f t="shared" si="241"/>
        <v>0</v>
      </c>
      <c r="GM64" s="21">
        <f t="shared" si="242"/>
        <v>0</v>
      </c>
      <c r="GN64" s="21">
        <f t="shared" si="135"/>
        <v>0</v>
      </c>
      <c r="GO64" s="21">
        <f t="shared" si="136"/>
        <v>0</v>
      </c>
      <c r="GP64" s="21">
        <f t="shared" si="137"/>
        <v>0</v>
      </c>
      <c r="GQ64" s="31">
        <f t="shared" si="243"/>
        <v>0</v>
      </c>
      <c r="GR64" s="48">
        <f t="shared" si="168"/>
        <v>8</v>
      </c>
      <c r="GS64" s="48">
        <f t="shared" si="244"/>
        <v>-42</v>
      </c>
      <c r="GT64" s="21">
        <f t="shared" si="245"/>
        <v>0</v>
      </c>
      <c r="GU64" s="31">
        <f t="shared" si="246"/>
        <v>0</v>
      </c>
      <c r="GV64" s="31">
        <f t="shared" si="247"/>
        <v>0</v>
      </c>
      <c r="GW64" s="40">
        <f t="shared" si="169"/>
        <v>0</v>
      </c>
      <c r="GX64" s="21">
        <f t="shared" si="140"/>
        <v>1</v>
      </c>
      <c r="GY64" s="21" t="str">
        <f t="shared" si="141"/>
        <v/>
      </c>
      <c r="GZ64" s="21" t="str">
        <f>IF(Y64&gt;0,Y64,GY64)</f>
        <v/>
      </c>
      <c r="HA64" s="21" t="str">
        <f t="shared" si="249"/>
        <v/>
      </c>
      <c r="HB64" s="21">
        <f t="shared" si="250"/>
        <v>0</v>
      </c>
      <c r="HC64" s="21">
        <f t="shared" si="170"/>
        <v>123</v>
      </c>
      <c r="HD64" s="21">
        <f t="shared" si="142"/>
        <v>0</v>
      </c>
      <c r="HE64" s="21">
        <f t="shared" si="171"/>
        <v>0</v>
      </c>
      <c r="HF64" s="21">
        <f t="shared" si="172"/>
        <v>0</v>
      </c>
      <c r="HG64" s="49">
        <f t="shared" si="143"/>
        <v>-42</v>
      </c>
      <c r="HH64" s="49">
        <f t="shared" si="144"/>
        <v>80</v>
      </c>
      <c r="HI64" s="49"/>
      <c r="HJ64" s="21">
        <v>0.5</v>
      </c>
      <c r="HK64" s="21">
        <f t="shared" si="174"/>
        <v>119.11726279229272</v>
      </c>
      <c r="HL64" s="21">
        <f t="shared" si="175"/>
        <v>31.699604776332542</v>
      </c>
      <c r="HM64" s="21">
        <f t="shared" si="176"/>
        <v>15.23458936452888</v>
      </c>
      <c r="HN64" s="21">
        <f t="shared" si="177"/>
        <v>9.1229651450815883</v>
      </c>
      <c r="HO64" s="21">
        <f t="shared" si="178"/>
        <v>6.1341021783603766</v>
      </c>
      <c r="HP64" s="21">
        <f t="shared" si="179"/>
        <v>4.4319044492516984</v>
      </c>
      <c r="HQ64" s="21">
        <f t="shared" si="180"/>
        <v>3.3634159873425307</v>
      </c>
      <c r="HR64" s="21">
        <f t="shared" si="181"/>
        <v>2.6456740803379453</v>
      </c>
      <c r="HS64" s="21">
        <f t="shared" si="182"/>
        <v>2.1387930908558044</v>
      </c>
      <c r="HT64" s="21">
        <f t="shared" si="183"/>
        <v>1.7667573245884549</v>
      </c>
      <c r="HU64" s="21">
        <f t="shared" si="184"/>
        <v>1.4851977795851876</v>
      </c>
      <c r="HV64" s="21">
        <f t="shared" si="185"/>
        <v>1.2667243961104921</v>
      </c>
      <c r="HW64" s="8">
        <f t="shared" si="186"/>
        <v>0</v>
      </c>
      <c r="HX64" s="8">
        <f t="shared" si="187"/>
        <v>0</v>
      </c>
      <c r="HY64" s="8">
        <f t="shared" si="188"/>
        <v>0</v>
      </c>
      <c r="HZ64" s="8">
        <f t="shared" si="189"/>
        <v>0</v>
      </c>
      <c r="IA64" s="8">
        <f t="shared" si="190"/>
        <v>0</v>
      </c>
      <c r="IB64" s="8">
        <f t="shared" si="191"/>
        <v>0</v>
      </c>
      <c r="IC64" s="8">
        <f t="shared" si="192"/>
        <v>0</v>
      </c>
      <c r="ID64" s="8">
        <f t="shared" si="193"/>
        <v>0</v>
      </c>
      <c r="IE64" s="8">
        <f t="shared" si="194"/>
        <v>0</v>
      </c>
      <c r="IF64" s="8">
        <f t="shared" si="195"/>
        <v>0</v>
      </c>
      <c r="IG64" s="8">
        <f t="shared" si="196"/>
        <v>0</v>
      </c>
      <c r="IH64" s="8">
        <f t="shared" si="197"/>
        <v>0</v>
      </c>
      <c r="II64" s="8">
        <f t="shared" si="251"/>
        <v>0</v>
      </c>
      <c r="IJ64" s="10">
        <f t="shared" si="146"/>
        <v>0</v>
      </c>
      <c r="IK64" s="10">
        <f t="shared" si="147"/>
        <v>0</v>
      </c>
      <c r="IL64" s="10">
        <f t="shared" si="253"/>
        <v>0</v>
      </c>
      <c r="IM64" s="10">
        <f t="shared" si="149"/>
        <v>0</v>
      </c>
      <c r="IN64" s="10">
        <f t="shared" si="150"/>
        <v>0</v>
      </c>
      <c r="IO64" s="10">
        <f t="shared" si="151"/>
        <v>0</v>
      </c>
      <c r="IP64" s="10">
        <f t="shared" si="152"/>
        <v>0</v>
      </c>
      <c r="IQ64" s="10">
        <f t="shared" si="153"/>
        <v>0</v>
      </c>
      <c r="IR64" s="10">
        <f t="shared" si="154"/>
        <v>0</v>
      </c>
      <c r="IS64" s="10">
        <f t="shared" si="155"/>
        <v>0</v>
      </c>
      <c r="IT64" s="10">
        <f t="shared" si="156"/>
        <v>0</v>
      </c>
      <c r="IU64" s="10">
        <f t="shared" si="157"/>
        <v>0</v>
      </c>
      <c r="IV64" s="11">
        <f t="shared" si="252"/>
        <v>0</v>
      </c>
    </row>
    <row r="65" spans="1:256" ht="11.25" customHeight="1" x14ac:dyDescent="0.25">
      <c r="A65" s="243"/>
      <c r="B65" s="397"/>
      <c r="C65" s="397"/>
      <c r="D65" s="307" t="str">
        <f>E3</f>
        <v xml:space="preserve">Leandro Bertaco Lúcio  CREA-SP:5069233488         </v>
      </c>
      <c r="E65" s="307"/>
      <c r="F65" s="307"/>
      <c r="G65" s="307"/>
      <c r="H65" s="307"/>
      <c r="I65" s="307"/>
      <c r="J65" s="307"/>
      <c r="K65" s="307"/>
      <c r="L65" s="307"/>
      <c r="M65" s="307"/>
      <c r="N65" s="307"/>
      <c r="O65" s="307"/>
      <c r="P65" s="307"/>
      <c r="Q65" s="307"/>
      <c r="R65" s="307"/>
      <c r="S65" s="307"/>
      <c r="T65" s="307"/>
      <c r="U65" s="307"/>
      <c r="V65" s="294"/>
      <c r="W65" s="290"/>
      <c r="X65" s="291"/>
      <c r="Y65" s="291"/>
      <c r="Z65" s="291"/>
      <c r="AA65" s="291"/>
      <c r="AB65" s="291"/>
      <c r="AC65" s="291"/>
      <c r="AD65" s="291"/>
      <c r="AE65" s="291"/>
      <c r="AF65" s="291"/>
      <c r="AG65" s="291"/>
      <c r="AH65" s="291"/>
      <c r="AI65" s="291"/>
      <c r="AJ65" s="291"/>
      <c r="AK65" s="291"/>
      <c r="AL65" s="291"/>
      <c r="AM65" s="291"/>
      <c r="AN65" s="291"/>
      <c r="AO65" s="291"/>
      <c r="AP65" s="291"/>
      <c r="AQ65" s="291"/>
      <c r="AR65" s="291"/>
      <c r="AS65" s="291"/>
      <c r="AT65" s="292"/>
      <c r="AU65" s="60"/>
      <c r="AV65" s="60"/>
      <c r="AW65" s="60"/>
      <c r="AX65" s="60"/>
      <c r="AY65" s="60"/>
      <c r="AZ65" s="60"/>
      <c r="BA65" s="60"/>
      <c r="BB65" s="60"/>
      <c r="BC65" s="60"/>
      <c r="BD65" s="60"/>
      <c r="BN65" s="354" t="s">
        <v>41</v>
      </c>
      <c r="BO65" s="354"/>
      <c r="BP65" s="354"/>
      <c r="BQ65" s="354"/>
      <c r="BR65" s="354"/>
      <c r="CH65" s="22">
        <f>SUM(CH15:CH64)</f>
        <v>1</v>
      </c>
      <c r="CI65" s="22">
        <f>SUM(CI15:CI64)</f>
        <v>0</v>
      </c>
      <c r="CJ65" s="22">
        <f>SUM(CJ15:CJ64)</f>
        <v>1</v>
      </c>
      <c r="CK65" s="22">
        <f>SUM(CK15:CK64)</f>
        <v>0</v>
      </c>
      <c r="CL65" s="22">
        <f>SUM(CL15:CL64)</f>
        <v>0</v>
      </c>
      <c r="CM65" s="61">
        <f>SUM(CH65:CL65)</f>
        <v>2</v>
      </c>
      <c r="CP65" s="22">
        <f>SUM(CP15:CP64)</f>
        <v>9</v>
      </c>
      <c r="CQ65" s="22">
        <f>IF((CP65-DL26)&gt;=O5,0,1)</f>
        <v>0</v>
      </c>
      <c r="CT65" s="22">
        <f>SUM(CT15:CT64)</f>
        <v>7</v>
      </c>
      <c r="DA65" s="62" t="e">
        <f>SUM(DA15:DA64)</f>
        <v>#REF!</v>
      </c>
      <c r="DB65" s="62" t="e">
        <f>(SUM(DB15:DB64))/DL25</f>
        <v>#REF!</v>
      </c>
      <c r="DF65" s="62" t="e">
        <f>(SUM(DF15:DF64))/DL26</f>
        <v>#REF!</v>
      </c>
      <c r="EJ65" s="21">
        <f>SUM(EJ15:EJ64)</f>
        <v>55.44</v>
      </c>
      <c r="EK65" s="21">
        <f>SUM(EK15:EK64)</f>
        <v>880</v>
      </c>
      <c r="ET65" s="21">
        <f>SUM(ET15:ET64)</f>
        <v>11.611326447667874</v>
      </c>
      <c r="EX65" s="31">
        <f>SUM(EX15:EX64)*10</f>
        <v>119.11726279229272</v>
      </c>
      <c r="EZ65" s="31">
        <f>SUM(EZ15:EZ64)*10</f>
        <v>31.699604776332542</v>
      </c>
      <c r="FB65" s="31">
        <f>SUM(FB15:FB64)*10</f>
        <v>15.23458936452888</v>
      </c>
      <c r="FD65" s="31">
        <f>SUM(FD15:FD64)*10</f>
        <v>9.1229651450815883</v>
      </c>
      <c r="FF65" s="31">
        <f>SUM(FF15:FF64)*10</f>
        <v>6.1341021783603766</v>
      </c>
      <c r="FH65" s="31">
        <f>SUM(FH15:FH64)*10</f>
        <v>4.4319044492516984</v>
      </c>
      <c r="FJ65" s="31">
        <f>SUM(FJ15:FJ64)*10</f>
        <v>3.3634159873425307</v>
      </c>
      <c r="FL65" s="31">
        <f>SUM(FL15:FL64)*10</f>
        <v>2.6456740803379453</v>
      </c>
      <c r="FN65" s="31">
        <f>SUM(FN15:FN64)*10</f>
        <v>2.1387930908558044</v>
      </c>
      <c r="FP65" s="31">
        <f>SUM(FP15:FP64)*10</f>
        <v>1.7667573245884549</v>
      </c>
      <c r="FR65" s="31">
        <f>SUM(FR15:FR64)*10</f>
        <v>1.4851977795851876</v>
      </c>
      <c r="FT65" s="31">
        <f>SUM(FT15:FT64)*10</f>
        <v>1.2667243961104921</v>
      </c>
      <c r="FW65" s="31"/>
      <c r="FX65" s="31"/>
      <c r="FY65" s="31"/>
      <c r="FZ65" s="31"/>
      <c r="GA65" s="31"/>
      <c r="GB65" s="31"/>
      <c r="GC65" s="31"/>
      <c r="GD65" s="31"/>
      <c r="GE65" s="31"/>
      <c r="GF65" s="31"/>
      <c r="GG65" s="31"/>
      <c r="GH65" s="31"/>
      <c r="GI65" s="31"/>
      <c r="GJ65" s="31"/>
      <c r="GK65" s="31"/>
      <c r="GL65" s="31"/>
      <c r="GM65" s="31"/>
      <c r="GN65" s="31"/>
      <c r="GO65" s="31"/>
      <c r="GP65" s="31"/>
      <c r="GQ65" s="31"/>
      <c r="GR65" s="31"/>
      <c r="GS65" s="32"/>
      <c r="GT65" s="31"/>
      <c r="GU65" s="31"/>
      <c r="GV65" s="31"/>
      <c r="GW65" s="31"/>
      <c r="GX65" s="31"/>
      <c r="GY65" s="31"/>
      <c r="GZ65" s="31"/>
      <c r="HA65" s="21">
        <f>SUM(HA15:HA64)</f>
        <v>123</v>
      </c>
      <c r="IV65" s="11">
        <f>SUM(IV15:IV64)</f>
        <v>4.3634978824093826</v>
      </c>
    </row>
    <row r="66" spans="1:256" ht="11.25" customHeight="1" x14ac:dyDescent="0.25">
      <c r="A66" s="243"/>
      <c r="B66" s="247"/>
      <c r="C66" s="248"/>
      <c r="D66" s="248"/>
      <c r="E66" s="248"/>
      <c r="F66" s="249"/>
      <c r="G66" s="250"/>
      <c r="H66" s="250"/>
      <c r="I66" s="250"/>
      <c r="J66" s="250"/>
      <c r="K66" s="250"/>
      <c r="L66" s="250"/>
      <c r="M66" s="250"/>
      <c r="N66" s="250"/>
      <c r="O66" s="250"/>
      <c r="P66" s="250"/>
      <c r="Q66" s="250"/>
      <c r="R66" s="250"/>
      <c r="S66" s="250"/>
      <c r="T66" s="250"/>
      <c r="U66" s="250"/>
      <c r="V66" s="251"/>
      <c r="W66" s="210"/>
      <c r="X66" s="211"/>
      <c r="Y66" s="211"/>
      <c r="Z66" s="211"/>
      <c r="AA66" s="211"/>
      <c r="AB66" s="211"/>
      <c r="AC66" s="211"/>
      <c r="AD66" s="211"/>
      <c r="AE66" s="211"/>
      <c r="AF66" s="211"/>
      <c r="AG66" s="211"/>
      <c r="AH66" s="211"/>
      <c r="AI66" s="211"/>
      <c r="AJ66" s="211"/>
      <c r="AK66" s="211"/>
      <c r="AL66" s="211"/>
      <c r="AM66" s="211"/>
      <c r="AN66" s="211"/>
      <c r="AO66" s="211"/>
      <c r="AP66" s="211"/>
      <c r="AQ66" s="211"/>
      <c r="AR66" s="211"/>
      <c r="AS66" s="211"/>
      <c r="AT66" s="212"/>
      <c r="AU66" s="63"/>
      <c r="AV66" s="63"/>
      <c r="AW66" s="63"/>
      <c r="AX66" s="63"/>
      <c r="AY66" s="63"/>
      <c r="AZ66" s="63"/>
      <c r="BA66" s="63"/>
      <c r="BB66" s="63"/>
      <c r="BC66" s="63"/>
      <c r="BD66" s="63"/>
      <c r="BN66" s="354" t="s">
        <v>42</v>
      </c>
      <c r="BO66" s="354"/>
      <c r="BP66" s="354"/>
      <c r="BQ66" s="354"/>
      <c r="BR66" s="354"/>
      <c r="ET66" s="21">
        <f>IF(O6-ET65&gt;0,O6-ET65,0)</f>
        <v>6.3886735523321256</v>
      </c>
    </row>
    <row r="67" spans="1:256" ht="11.25" customHeight="1" x14ac:dyDescent="0.25">
      <c r="A67" s="243"/>
      <c r="B67" s="252"/>
      <c r="C67" s="252"/>
      <c r="D67" s="252"/>
      <c r="E67" s="252"/>
      <c r="F67" s="252"/>
      <c r="G67" s="252"/>
      <c r="H67" s="253"/>
      <c r="I67" s="254"/>
      <c r="J67" s="254"/>
      <c r="K67" s="248"/>
      <c r="L67" s="248"/>
      <c r="M67" s="248"/>
      <c r="N67" s="248"/>
      <c r="O67" s="248"/>
      <c r="P67" s="248"/>
      <c r="Q67" s="248"/>
      <c r="R67" s="248"/>
      <c r="S67" s="248"/>
      <c r="T67" s="248"/>
      <c r="U67" s="248"/>
      <c r="V67" s="255"/>
      <c r="W67" s="181"/>
      <c r="X67" s="182"/>
      <c r="Y67" s="182"/>
      <c r="Z67" s="182"/>
      <c r="AA67" s="182"/>
      <c r="AB67" s="182"/>
      <c r="AC67" s="182"/>
      <c r="AD67" s="182"/>
      <c r="AE67" s="182"/>
      <c r="AF67" s="182"/>
      <c r="AG67" s="182"/>
      <c r="AH67" s="182"/>
      <c r="AI67" s="182"/>
      <c r="AJ67" s="182"/>
      <c r="AK67" s="182"/>
      <c r="AL67" s="182"/>
      <c r="AM67" s="182"/>
      <c r="AN67" s="182"/>
      <c r="AO67" s="182"/>
      <c r="AP67" s="182"/>
      <c r="AQ67" s="182"/>
      <c r="AR67" s="182"/>
      <c r="AS67" s="182"/>
      <c r="AT67" s="183"/>
      <c r="AU67" s="64"/>
      <c r="AV67" s="64"/>
      <c r="AW67" s="64"/>
      <c r="AX67" s="64"/>
      <c r="AY67" s="64"/>
      <c r="AZ67" s="64"/>
      <c r="BA67" s="64"/>
      <c r="BB67" s="64"/>
      <c r="BC67" s="64"/>
      <c r="BD67" s="64"/>
    </row>
    <row r="68" spans="1:256" ht="11.25" customHeight="1" x14ac:dyDescent="0.25">
      <c r="A68" s="256"/>
      <c r="B68" s="257"/>
      <c r="C68" s="257"/>
      <c r="D68" s="257"/>
      <c r="E68" s="257"/>
      <c r="F68" s="257"/>
      <c r="G68" s="257"/>
      <c r="H68" s="253"/>
      <c r="I68" s="254"/>
      <c r="J68" s="254"/>
      <c r="K68" s="248"/>
      <c r="L68" s="248"/>
      <c r="M68" s="248"/>
      <c r="N68" s="248"/>
      <c r="O68" s="248"/>
      <c r="P68" s="248"/>
      <c r="Q68" s="248"/>
      <c r="R68" s="248"/>
      <c r="S68" s="248"/>
      <c r="T68" s="248"/>
      <c r="U68" s="248"/>
      <c r="V68" s="255"/>
      <c r="W68" s="181"/>
      <c r="X68" s="182"/>
      <c r="Y68" s="182"/>
      <c r="Z68" s="182"/>
      <c r="AA68" s="182"/>
      <c r="AB68" s="182"/>
      <c r="AC68" s="182"/>
      <c r="AD68" s="182"/>
      <c r="AE68" s="182"/>
      <c r="AF68" s="182"/>
      <c r="AG68" s="182"/>
      <c r="AH68" s="182"/>
      <c r="AI68" s="182"/>
      <c r="AJ68" s="182"/>
      <c r="AK68" s="182"/>
      <c r="AL68" s="182"/>
      <c r="AM68" s="182"/>
      <c r="AN68" s="182"/>
      <c r="AO68" s="182"/>
      <c r="AP68" s="182"/>
      <c r="AQ68" s="182"/>
      <c r="AR68" s="182"/>
      <c r="AS68" s="182"/>
      <c r="AT68" s="183"/>
      <c r="AU68" s="64"/>
      <c r="AV68" s="64"/>
      <c r="AW68" s="64"/>
      <c r="AX68" s="64"/>
      <c r="AY68" s="64"/>
      <c r="AZ68" s="64"/>
      <c r="BA68" s="64"/>
      <c r="BB68" s="64"/>
      <c r="BC68" s="64"/>
      <c r="BD68" s="64"/>
    </row>
    <row r="69" spans="1:256" ht="11.25" customHeight="1" x14ac:dyDescent="0.25">
      <c r="A69" s="256"/>
      <c r="B69" s="258"/>
      <c r="C69" s="259"/>
      <c r="D69" s="259"/>
      <c r="E69" s="258"/>
      <c r="F69" s="259"/>
      <c r="G69" s="259"/>
      <c r="H69" s="260"/>
      <c r="I69" s="254"/>
      <c r="J69" s="254"/>
      <c r="K69" s="248"/>
      <c r="L69" s="248"/>
      <c r="M69" s="248"/>
      <c r="N69" s="248"/>
      <c r="O69" s="248"/>
      <c r="P69" s="248"/>
      <c r="Q69" s="248"/>
      <c r="R69" s="248"/>
      <c r="S69" s="248"/>
      <c r="T69" s="248"/>
      <c r="U69" s="248"/>
      <c r="V69" s="255"/>
      <c r="W69" s="181"/>
      <c r="X69" s="182"/>
      <c r="Y69" s="182"/>
      <c r="Z69" s="423" t="s">
        <v>68</v>
      </c>
      <c r="AA69" s="423"/>
      <c r="AB69" s="423"/>
      <c r="AC69" s="423"/>
      <c r="AD69" s="423"/>
      <c r="AE69" s="423"/>
      <c r="AF69" s="423"/>
      <c r="AG69" s="423"/>
      <c r="AH69" s="423"/>
      <c r="AI69" s="423"/>
      <c r="AJ69" s="423"/>
      <c r="AK69" s="423"/>
      <c r="AL69" s="423"/>
      <c r="AM69" s="423"/>
      <c r="AN69" s="423"/>
      <c r="AO69" s="423"/>
      <c r="AP69" s="423"/>
      <c r="AQ69" s="423"/>
      <c r="AR69" s="182"/>
      <c r="AS69" s="182"/>
      <c r="AT69" s="183"/>
      <c r="AU69" s="64"/>
      <c r="AV69" s="64"/>
      <c r="AW69" s="64"/>
      <c r="AX69" s="64"/>
      <c r="AY69" s="64"/>
      <c r="AZ69" s="64"/>
      <c r="BA69" s="64"/>
      <c r="BB69" s="64"/>
      <c r="BC69" s="64"/>
      <c r="BD69" s="64"/>
      <c r="CS69" s="354"/>
      <c r="CT69" s="362"/>
      <c r="CU69" s="362"/>
      <c r="CV69" s="362"/>
      <c r="CW69" s="362"/>
      <c r="CX69" s="362"/>
      <c r="CY69" s="362"/>
      <c r="CZ69" s="362"/>
      <c r="DA69" s="362"/>
      <c r="DB69" s="362"/>
      <c r="DC69" s="362"/>
      <c r="DD69" s="362"/>
      <c r="DE69" s="362"/>
      <c r="DF69" s="362"/>
      <c r="DG69" s="362"/>
      <c r="DH69" s="362"/>
      <c r="DI69" s="362"/>
      <c r="DJ69" s="362"/>
      <c r="DK69" s="362"/>
      <c r="DL69" s="362"/>
      <c r="DM69" s="362"/>
      <c r="DN69" s="362"/>
      <c r="DO69" s="362"/>
      <c r="DP69" s="362"/>
    </row>
    <row r="70" spans="1:256" ht="11.25" customHeight="1" x14ac:dyDescent="0.25">
      <c r="A70" s="261"/>
      <c r="B70" s="258"/>
      <c r="C70" s="259"/>
      <c r="D70" s="259"/>
      <c r="E70" s="258"/>
      <c r="F70" s="259"/>
      <c r="G70" s="259"/>
      <c r="H70" s="260"/>
      <c r="I70" s="254"/>
      <c r="J70" s="254"/>
      <c r="K70" s="248"/>
      <c r="L70" s="248"/>
      <c r="M70" s="248"/>
      <c r="N70" s="248"/>
      <c r="O70" s="248"/>
      <c r="P70" s="248"/>
      <c r="Q70" s="248"/>
      <c r="R70" s="248"/>
      <c r="S70" s="248"/>
      <c r="T70" s="248"/>
      <c r="U70" s="248"/>
      <c r="V70" s="255"/>
      <c r="W70" s="181"/>
      <c r="X70" s="182"/>
      <c r="Y70" s="182"/>
      <c r="Z70" s="436" t="s">
        <v>77</v>
      </c>
      <c r="AA70" s="436"/>
      <c r="AB70" s="436"/>
      <c r="AC70" s="436"/>
      <c r="AD70" s="436"/>
      <c r="AE70" s="436"/>
      <c r="AF70" s="436"/>
      <c r="AG70" s="436"/>
      <c r="AH70" s="436"/>
      <c r="AI70" s="436"/>
      <c r="AJ70" s="436"/>
      <c r="AK70" s="436"/>
      <c r="AL70" s="436"/>
      <c r="AM70" s="436"/>
      <c r="AN70" s="436"/>
      <c r="AO70" s="436"/>
      <c r="AP70" s="436"/>
      <c r="AQ70" s="436"/>
      <c r="AR70" s="182"/>
      <c r="AS70" s="182"/>
      <c r="AT70" s="183"/>
      <c r="AU70" s="64"/>
      <c r="AV70" s="64"/>
      <c r="AW70" s="64"/>
      <c r="AX70" s="64"/>
      <c r="AY70" s="64"/>
      <c r="AZ70" s="64"/>
      <c r="BA70" s="64"/>
      <c r="BB70" s="64"/>
      <c r="BC70" s="64"/>
      <c r="BD70" s="64"/>
    </row>
    <row r="71" spans="1:256" ht="11.25" customHeight="1" x14ac:dyDescent="0.25">
      <c r="A71" s="261"/>
      <c r="B71" s="258"/>
      <c r="C71" s="258"/>
      <c r="D71" s="258"/>
      <c r="E71" s="247"/>
      <c r="F71" s="247"/>
      <c r="G71" s="247"/>
      <c r="H71" s="247"/>
      <c r="I71" s="247"/>
      <c r="J71" s="247"/>
      <c r="K71" s="247"/>
      <c r="L71" s="247"/>
      <c r="M71" s="247"/>
      <c r="N71" s="247"/>
      <c r="O71" s="247"/>
      <c r="P71" s="247"/>
      <c r="Q71" s="247"/>
      <c r="R71" s="247"/>
      <c r="S71" s="247"/>
      <c r="T71" s="247"/>
      <c r="U71" s="247"/>
      <c r="V71" s="262"/>
      <c r="W71" s="184"/>
      <c r="X71" s="185"/>
      <c r="Y71" s="185"/>
      <c r="Z71" s="185"/>
      <c r="AA71" s="185"/>
      <c r="AB71" s="185"/>
      <c r="AC71" s="185"/>
      <c r="AD71" s="185"/>
      <c r="AE71" s="185"/>
      <c r="AF71" s="185"/>
      <c r="AG71" s="185"/>
      <c r="AH71" s="185"/>
      <c r="AI71" s="185"/>
      <c r="AJ71" s="185"/>
      <c r="AK71" s="185"/>
      <c r="AL71" s="185"/>
      <c r="AM71" s="185"/>
      <c r="AN71" s="185"/>
      <c r="AO71" s="185"/>
      <c r="AP71" s="185"/>
      <c r="AQ71" s="185"/>
      <c r="AR71" s="185"/>
      <c r="AS71" s="185"/>
      <c r="AT71" s="186"/>
      <c r="AU71" s="36"/>
      <c r="AV71" s="36"/>
      <c r="AW71" s="36"/>
      <c r="AX71" s="36"/>
      <c r="AY71" s="36"/>
      <c r="AZ71" s="36"/>
      <c r="BA71" s="36"/>
      <c r="BB71" s="36"/>
      <c r="BC71" s="36"/>
      <c r="BD71" s="36"/>
      <c r="DL71" s="354"/>
      <c r="DM71" s="362"/>
      <c r="DN71" s="362"/>
      <c r="DO71" s="362"/>
      <c r="DP71" s="362"/>
      <c r="DR71" s="354"/>
      <c r="DS71" s="362"/>
      <c r="DT71" s="362"/>
      <c r="DU71" s="362"/>
      <c r="DV71" s="362"/>
      <c r="DW71" s="362"/>
      <c r="DX71" s="362"/>
      <c r="DY71" s="362"/>
    </row>
    <row r="72" spans="1:256" ht="11.25" customHeight="1" x14ac:dyDescent="0.25">
      <c r="A72" s="261"/>
      <c r="B72" s="263"/>
      <c r="C72" s="263"/>
      <c r="D72" s="263"/>
      <c r="E72" s="253"/>
      <c r="F72" s="264"/>
      <c r="G72" s="264"/>
      <c r="H72" s="264"/>
      <c r="I72" s="264"/>
      <c r="J72" s="264"/>
      <c r="K72" s="264"/>
      <c r="L72" s="264"/>
      <c r="M72" s="264"/>
      <c r="N72" s="264"/>
      <c r="O72" s="264"/>
      <c r="P72" s="264"/>
      <c r="Q72" s="264"/>
      <c r="R72" s="264"/>
      <c r="S72" s="264"/>
      <c r="T72" s="264"/>
      <c r="U72" s="264"/>
      <c r="V72" s="265"/>
      <c r="W72" s="187"/>
      <c r="X72" s="188"/>
      <c r="Y72" s="188"/>
      <c r="Z72" s="188"/>
      <c r="AA72" s="188"/>
      <c r="AB72" s="188"/>
      <c r="AC72" s="188"/>
      <c r="AD72" s="188"/>
      <c r="AE72" s="188"/>
      <c r="AF72" s="188"/>
      <c r="AG72" s="188"/>
      <c r="AH72" s="188"/>
      <c r="AI72" s="188"/>
      <c r="AJ72" s="188"/>
      <c r="AK72" s="188"/>
      <c r="AL72" s="188"/>
      <c r="AM72" s="188"/>
      <c r="AN72" s="188"/>
      <c r="AO72" s="188"/>
      <c r="AP72" s="188"/>
      <c r="AQ72" s="188"/>
      <c r="AR72" s="188"/>
      <c r="AS72" s="188"/>
      <c r="AT72" s="189"/>
      <c r="AU72" s="65"/>
      <c r="AV72" s="65"/>
      <c r="AW72" s="65"/>
      <c r="AX72" s="65"/>
      <c r="AY72" s="65"/>
      <c r="AZ72" s="65"/>
      <c r="BA72" s="65"/>
      <c r="BB72" s="65"/>
      <c r="BC72" s="65"/>
      <c r="BD72" s="65"/>
      <c r="DG72" s="62"/>
      <c r="DH72" s="62"/>
      <c r="DI72" s="62"/>
      <c r="DJ72" s="62"/>
      <c r="DK72" s="62"/>
      <c r="DQ72" s="31"/>
      <c r="DZ72" s="31"/>
    </row>
    <row r="73" spans="1:256" ht="11.25" customHeight="1" x14ac:dyDescent="0.25">
      <c r="A73" s="256"/>
      <c r="B73" s="405"/>
      <c r="C73" s="405"/>
      <c r="D73" s="405"/>
      <c r="E73" s="266"/>
      <c r="F73" s="267"/>
      <c r="G73" s="267"/>
      <c r="H73" s="267"/>
      <c r="I73" s="267"/>
      <c r="J73" s="267"/>
      <c r="K73" s="267"/>
      <c r="L73" s="267"/>
      <c r="M73" s="267"/>
      <c r="N73" s="267"/>
      <c r="O73" s="267"/>
      <c r="P73" s="267"/>
      <c r="Q73" s="267"/>
      <c r="R73" s="267"/>
      <c r="S73" s="267"/>
      <c r="T73" s="267"/>
      <c r="U73" s="267"/>
      <c r="V73" s="268"/>
      <c r="W73" s="190"/>
      <c r="X73" s="191"/>
      <c r="Y73" s="191"/>
      <c r="Z73" s="191"/>
      <c r="AA73" s="191"/>
      <c r="AB73" s="191"/>
      <c r="AC73" s="191"/>
      <c r="AD73" s="191"/>
      <c r="AE73" s="191"/>
      <c r="AF73" s="191"/>
      <c r="AG73" s="191"/>
      <c r="AH73" s="191"/>
      <c r="AI73" s="191"/>
      <c r="AJ73" s="191"/>
      <c r="AK73" s="191"/>
      <c r="AL73" s="191"/>
      <c r="AM73" s="191"/>
      <c r="AN73" s="191"/>
      <c r="AO73" s="191"/>
      <c r="AP73" s="191"/>
      <c r="AQ73" s="191"/>
      <c r="AR73" s="191"/>
      <c r="AS73" s="191"/>
      <c r="AT73" s="192"/>
      <c r="AU73" s="66"/>
      <c r="AV73" s="66"/>
      <c r="AW73" s="66"/>
      <c r="AX73" s="66"/>
      <c r="AY73" s="66"/>
      <c r="AZ73" s="66"/>
      <c r="BA73" s="66"/>
      <c r="BB73" s="66"/>
      <c r="BC73" s="66"/>
      <c r="BD73" s="66"/>
      <c r="DG73" s="62"/>
      <c r="DH73" s="62"/>
      <c r="DI73" s="62"/>
      <c r="DJ73" s="62"/>
      <c r="DK73" s="62"/>
      <c r="DQ73" s="31"/>
      <c r="DZ73" s="31"/>
      <c r="FW73" s="31"/>
      <c r="FX73" s="31"/>
      <c r="FY73" s="31"/>
      <c r="FZ73" s="31"/>
      <c r="GA73" s="31"/>
      <c r="GB73" s="31"/>
      <c r="GC73" s="31"/>
      <c r="GD73" s="31"/>
      <c r="GE73" s="31"/>
      <c r="GF73" s="31"/>
      <c r="GG73" s="31"/>
      <c r="GH73" s="31"/>
      <c r="GI73" s="31"/>
      <c r="GJ73" s="31"/>
      <c r="GK73" s="31"/>
      <c r="GL73" s="31"/>
      <c r="GM73" s="31"/>
      <c r="GN73" s="31"/>
      <c r="GO73" s="31"/>
      <c r="GP73" s="31"/>
      <c r="GQ73" s="31"/>
      <c r="GR73" s="31"/>
      <c r="GS73" s="31"/>
      <c r="GT73" s="31"/>
      <c r="GU73" s="31"/>
      <c r="GV73" s="31"/>
      <c r="GW73" s="31"/>
      <c r="GX73" s="31"/>
      <c r="GY73" s="31"/>
      <c r="GZ73" s="31"/>
    </row>
    <row r="74" spans="1:256" ht="11.25" customHeight="1" x14ac:dyDescent="0.25">
      <c r="A74" s="256"/>
      <c r="B74" s="404"/>
      <c r="C74" s="404"/>
      <c r="D74" s="404"/>
      <c r="E74" s="269"/>
      <c r="F74" s="397"/>
      <c r="G74" s="394"/>
      <c r="H74" s="394"/>
      <c r="I74" s="394"/>
      <c r="J74" s="394"/>
      <c r="K74" s="394"/>
      <c r="L74" s="394"/>
      <c r="M74" s="394"/>
      <c r="N74" s="394"/>
      <c r="O74" s="394"/>
      <c r="P74" s="394"/>
      <c r="Q74" s="394"/>
      <c r="R74" s="394"/>
      <c r="S74" s="394"/>
      <c r="T74" s="394"/>
      <c r="U74" s="394"/>
      <c r="V74" s="395"/>
      <c r="W74" s="193"/>
      <c r="X74" s="194"/>
      <c r="Y74" s="194"/>
      <c r="Z74" s="194"/>
      <c r="AA74" s="194"/>
      <c r="AB74" s="194"/>
      <c r="AC74" s="194"/>
      <c r="AD74" s="194"/>
      <c r="AE74" s="194"/>
      <c r="AF74" s="194"/>
      <c r="AG74" s="194"/>
      <c r="AH74" s="194"/>
      <c r="AI74" s="194"/>
      <c r="AJ74" s="194"/>
      <c r="AK74" s="194"/>
      <c r="AL74" s="194"/>
      <c r="AM74" s="194"/>
      <c r="AN74" s="194"/>
      <c r="AO74" s="194"/>
      <c r="AP74" s="194"/>
      <c r="AQ74" s="194"/>
      <c r="AR74" s="194"/>
      <c r="AS74" s="194"/>
      <c r="AT74" s="195"/>
      <c r="AU74" s="60"/>
      <c r="AV74" s="60"/>
      <c r="AW74" s="60"/>
      <c r="AX74" s="60"/>
      <c r="AY74" s="60"/>
      <c r="AZ74" s="60"/>
      <c r="BA74" s="60"/>
      <c r="BB74" s="60"/>
      <c r="BC74" s="60"/>
      <c r="BD74" s="60"/>
      <c r="DG74" s="62"/>
      <c r="DH74" s="62"/>
      <c r="DI74" s="62"/>
      <c r="DJ74" s="62"/>
      <c r="DK74" s="62"/>
      <c r="DQ74" s="31"/>
      <c r="DZ74" s="31"/>
    </row>
    <row r="75" spans="1:256" ht="11.25" customHeight="1" x14ac:dyDescent="0.25">
      <c r="A75" s="256"/>
      <c r="B75" s="270"/>
      <c r="C75" s="270"/>
      <c r="D75" s="270"/>
      <c r="E75" s="271"/>
      <c r="F75" s="397"/>
      <c r="G75" s="394"/>
      <c r="H75" s="394"/>
      <c r="I75" s="394"/>
      <c r="J75" s="394"/>
      <c r="K75" s="394"/>
      <c r="L75" s="394"/>
      <c r="M75" s="394"/>
      <c r="N75" s="394"/>
      <c r="O75" s="394"/>
      <c r="P75" s="394"/>
      <c r="Q75" s="394"/>
      <c r="R75" s="394"/>
      <c r="S75" s="394"/>
      <c r="T75" s="394"/>
      <c r="U75" s="394"/>
      <c r="V75" s="395"/>
      <c r="W75" s="193"/>
      <c r="X75" s="194"/>
      <c r="Y75" s="194"/>
      <c r="Z75" s="194"/>
      <c r="AA75" s="194"/>
      <c r="AB75" s="194"/>
      <c r="AC75" s="194"/>
      <c r="AD75" s="194"/>
      <c r="AE75" s="194"/>
      <c r="AF75" s="194"/>
      <c r="AG75" s="194"/>
      <c r="AH75" s="194"/>
      <c r="AI75" s="194"/>
      <c r="AJ75" s="194"/>
      <c r="AK75" s="194"/>
      <c r="AL75" s="194"/>
      <c r="AM75" s="194"/>
      <c r="AN75" s="194"/>
      <c r="AO75" s="194"/>
      <c r="AP75" s="194"/>
      <c r="AQ75" s="194"/>
      <c r="AR75" s="194"/>
      <c r="AS75" s="194"/>
      <c r="AT75" s="195"/>
      <c r="AU75" s="60"/>
      <c r="AV75" s="60"/>
      <c r="AW75" s="60"/>
      <c r="AX75" s="60"/>
      <c r="AY75" s="60"/>
      <c r="AZ75" s="60"/>
      <c r="BA75" s="60"/>
      <c r="BB75" s="60"/>
      <c r="BC75" s="60"/>
      <c r="BD75" s="60"/>
      <c r="DG75" s="62"/>
      <c r="DH75" s="62"/>
      <c r="DI75" s="62"/>
      <c r="DJ75" s="62"/>
      <c r="DK75" s="62"/>
      <c r="DQ75" s="31"/>
      <c r="DZ75" s="31"/>
    </row>
    <row r="76" spans="1:256" ht="11.25" customHeight="1" x14ac:dyDescent="0.25">
      <c r="A76" s="256"/>
      <c r="B76" s="270"/>
      <c r="C76" s="270"/>
      <c r="D76" s="270"/>
      <c r="E76" s="393"/>
      <c r="F76" s="394"/>
      <c r="G76" s="394"/>
      <c r="H76" s="394"/>
      <c r="I76" s="394"/>
      <c r="J76" s="394"/>
      <c r="K76" s="394"/>
      <c r="L76" s="394"/>
      <c r="M76" s="394"/>
      <c r="N76" s="394"/>
      <c r="O76" s="394"/>
      <c r="P76" s="394"/>
      <c r="Q76" s="394"/>
      <c r="R76" s="394"/>
      <c r="S76" s="394"/>
      <c r="T76" s="394"/>
      <c r="U76" s="394"/>
      <c r="V76" s="395"/>
      <c r="W76" s="193"/>
      <c r="X76" s="194"/>
      <c r="Y76" s="194"/>
      <c r="Z76" s="194"/>
      <c r="AA76" s="194"/>
      <c r="AB76" s="194"/>
      <c r="AC76" s="194"/>
      <c r="AD76" s="194"/>
      <c r="AE76" s="194"/>
      <c r="AF76" s="194"/>
      <c r="AG76" s="194"/>
      <c r="AH76" s="194"/>
      <c r="AI76" s="194"/>
      <c r="AJ76" s="194"/>
      <c r="AK76" s="194"/>
      <c r="AL76" s="194"/>
      <c r="AM76" s="194"/>
      <c r="AN76" s="194"/>
      <c r="AO76" s="194"/>
      <c r="AP76" s="194"/>
      <c r="AQ76" s="194"/>
      <c r="AR76" s="194"/>
      <c r="AS76" s="194"/>
      <c r="AT76" s="195"/>
      <c r="AU76" s="60"/>
      <c r="AV76" s="60"/>
      <c r="AW76" s="60"/>
      <c r="AX76" s="60"/>
      <c r="AY76" s="60"/>
      <c r="AZ76" s="60"/>
      <c r="BA76" s="60"/>
      <c r="BB76" s="60"/>
      <c r="BC76" s="60"/>
      <c r="BD76" s="60"/>
      <c r="DG76" s="62"/>
      <c r="DH76" s="62"/>
      <c r="DI76" s="62"/>
      <c r="DJ76" s="62"/>
      <c r="DK76" s="62"/>
      <c r="DQ76" s="31"/>
      <c r="DZ76" s="31"/>
    </row>
    <row r="77" spans="1:256" ht="11.25" customHeight="1" x14ac:dyDescent="0.25">
      <c r="A77" s="256"/>
      <c r="B77" s="270"/>
      <c r="C77" s="270"/>
      <c r="D77" s="270"/>
      <c r="E77" s="393"/>
      <c r="F77" s="394"/>
      <c r="G77" s="394"/>
      <c r="H77" s="394"/>
      <c r="I77" s="394"/>
      <c r="J77" s="394"/>
      <c r="K77" s="394"/>
      <c r="L77" s="394"/>
      <c r="M77" s="394"/>
      <c r="N77" s="394"/>
      <c r="O77" s="394"/>
      <c r="P77" s="394"/>
      <c r="Q77" s="394"/>
      <c r="R77" s="394"/>
      <c r="S77" s="394"/>
      <c r="T77" s="394"/>
      <c r="U77" s="394"/>
      <c r="V77" s="395"/>
      <c r="W77" s="193"/>
      <c r="X77" s="194"/>
      <c r="Y77" s="194"/>
      <c r="Z77" s="194"/>
      <c r="AA77" s="194"/>
      <c r="AB77" s="194"/>
      <c r="AC77" s="194"/>
      <c r="AD77" s="194"/>
      <c r="AE77" s="194"/>
      <c r="AF77" s="194"/>
      <c r="AG77" s="194"/>
      <c r="AH77" s="194"/>
      <c r="AI77" s="194"/>
      <c r="AJ77" s="194"/>
      <c r="AK77" s="194"/>
      <c r="AL77" s="194"/>
      <c r="AM77" s="194"/>
      <c r="AN77" s="194"/>
      <c r="AO77" s="194"/>
      <c r="AP77" s="194"/>
      <c r="AQ77" s="194"/>
      <c r="AR77" s="194"/>
      <c r="AS77" s="194"/>
      <c r="AT77" s="195"/>
      <c r="AU77" s="60"/>
      <c r="AV77" s="60"/>
      <c r="AW77" s="60"/>
      <c r="AX77" s="60"/>
      <c r="AY77" s="60"/>
      <c r="AZ77" s="60"/>
      <c r="BA77" s="60"/>
      <c r="BB77" s="60"/>
      <c r="BC77" s="60"/>
      <c r="BD77" s="60"/>
      <c r="DG77" s="62"/>
      <c r="DH77" s="62"/>
      <c r="DI77" s="62"/>
      <c r="DJ77" s="62"/>
      <c r="DK77" s="62"/>
      <c r="DQ77" s="31"/>
      <c r="DZ77" s="31"/>
    </row>
    <row r="78" spans="1:256" ht="11.25" customHeight="1" x14ac:dyDescent="0.25">
      <c r="A78" s="272"/>
      <c r="B78" s="247"/>
      <c r="C78" s="247"/>
      <c r="D78" s="247"/>
      <c r="E78" s="397"/>
      <c r="F78" s="394"/>
      <c r="G78" s="394"/>
      <c r="H78" s="394"/>
      <c r="I78" s="394"/>
      <c r="J78" s="394"/>
      <c r="K78" s="394"/>
      <c r="L78" s="394"/>
      <c r="M78" s="394"/>
      <c r="N78" s="394"/>
      <c r="O78" s="394"/>
      <c r="P78" s="394"/>
      <c r="Q78" s="394"/>
      <c r="R78" s="394"/>
      <c r="S78" s="394"/>
      <c r="T78" s="394"/>
      <c r="U78" s="394"/>
      <c r="V78" s="395"/>
      <c r="W78" s="193"/>
      <c r="X78" s="194"/>
      <c r="Y78" s="194"/>
      <c r="Z78" s="194"/>
      <c r="AA78" s="194"/>
      <c r="AB78" s="194"/>
      <c r="AC78" s="194"/>
      <c r="AD78" s="194"/>
      <c r="AE78" s="194"/>
      <c r="AF78" s="194"/>
      <c r="AG78" s="194"/>
      <c r="AH78" s="194"/>
      <c r="AI78" s="194"/>
      <c r="AJ78" s="194"/>
      <c r="AK78" s="194"/>
      <c r="AL78" s="194"/>
      <c r="AM78" s="194"/>
      <c r="AN78" s="194"/>
      <c r="AO78" s="194"/>
      <c r="AP78" s="194"/>
      <c r="AQ78" s="194"/>
      <c r="AR78" s="194"/>
      <c r="AS78" s="194"/>
      <c r="AT78" s="195"/>
      <c r="AU78" s="60"/>
      <c r="AV78" s="60"/>
      <c r="AW78" s="60"/>
      <c r="AX78" s="60"/>
      <c r="AY78" s="60"/>
      <c r="AZ78" s="60"/>
      <c r="BA78" s="60"/>
      <c r="BB78" s="60"/>
      <c r="BC78" s="60"/>
      <c r="BD78" s="60"/>
      <c r="DG78" s="62"/>
      <c r="DH78" s="62"/>
      <c r="DI78" s="62"/>
      <c r="DJ78" s="62"/>
      <c r="DK78" s="62"/>
      <c r="DQ78" s="31"/>
      <c r="DZ78" s="31"/>
    </row>
    <row r="79" spans="1:256" ht="11.25" customHeight="1" x14ac:dyDescent="0.25">
      <c r="A79" s="272"/>
      <c r="B79" s="247"/>
      <c r="C79" s="247"/>
      <c r="D79" s="247"/>
      <c r="E79" s="273"/>
      <c r="F79" s="420"/>
      <c r="G79" s="421"/>
      <c r="H79" s="421"/>
      <c r="I79" s="421"/>
      <c r="J79" s="421"/>
      <c r="K79" s="421"/>
      <c r="L79" s="421"/>
      <c r="M79" s="421"/>
      <c r="N79" s="421"/>
      <c r="O79" s="421"/>
      <c r="P79" s="421"/>
      <c r="Q79" s="421"/>
      <c r="R79" s="421"/>
      <c r="S79" s="421"/>
      <c r="T79" s="421"/>
      <c r="U79" s="421"/>
      <c r="V79" s="422"/>
      <c r="W79" s="190"/>
      <c r="X79" s="191"/>
      <c r="Y79" s="191"/>
      <c r="Z79" s="191"/>
      <c r="AA79" s="191"/>
      <c r="AB79" s="191"/>
      <c r="AC79" s="191"/>
      <c r="AD79" s="191"/>
      <c r="AE79" s="191"/>
      <c r="AF79" s="191"/>
      <c r="AG79" s="191"/>
      <c r="AH79" s="191"/>
      <c r="AI79" s="191"/>
      <c r="AJ79" s="191"/>
      <c r="AK79" s="191"/>
      <c r="AL79" s="191"/>
      <c r="AM79" s="191"/>
      <c r="AN79" s="191"/>
      <c r="AO79" s="191"/>
      <c r="AP79" s="191"/>
      <c r="AQ79" s="191"/>
      <c r="AR79" s="191"/>
      <c r="AS79" s="191"/>
      <c r="AT79" s="192"/>
      <c r="AU79" s="66"/>
      <c r="AV79" s="66"/>
      <c r="AW79" s="66"/>
      <c r="AX79" s="66"/>
      <c r="AY79" s="66"/>
      <c r="AZ79" s="66"/>
      <c r="BA79" s="66"/>
      <c r="BB79" s="66"/>
      <c r="BC79" s="66"/>
      <c r="BD79" s="66"/>
      <c r="DG79" s="62"/>
      <c r="DH79" s="62"/>
      <c r="DI79" s="62"/>
      <c r="DJ79" s="62"/>
      <c r="DK79" s="62"/>
      <c r="DQ79" s="31"/>
      <c r="DZ79" s="31"/>
    </row>
    <row r="80" spans="1:256" ht="11.25" customHeight="1" x14ac:dyDescent="0.25">
      <c r="A80" s="272"/>
      <c r="B80" s="247"/>
      <c r="C80" s="247"/>
      <c r="D80" s="247"/>
      <c r="E80" s="404"/>
      <c r="F80" s="404"/>
      <c r="G80" s="404"/>
      <c r="H80" s="397"/>
      <c r="I80" s="398"/>
      <c r="J80" s="398"/>
      <c r="K80" s="399"/>
      <c r="L80" s="399"/>
      <c r="M80" s="399"/>
      <c r="N80" s="399"/>
      <c r="O80" s="399"/>
      <c r="P80" s="399"/>
      <c r="Q80" s="399"/>
      <c r="R80" s="399"/>
      <c r="S80" s="399"/>
      <c r="T80" s="399"/>
      <c r="U80" s="399"/>
      <c r="V80" s="400"/>
      <c r="W80" s="196"/>
      <c r="X80" s="197"/>
      <c r="Y80" s="197"/>
      <c r="Z80" s="197"/>
      <c r="AA80" s="197"/>
      <c r="AB80" s="197"/>
      <c r="AC80" s="197"/>
      <c r="AD80" s="197"/>
      <c r="AE80" s="197"/>
      <c r="AF80" s="197"/>
      <c r="AG80" s="197"/>
      <c r="AH80" s="197"/>
      <c r="AI80" s="197"/>
      <c r="AJ80" s="197"/>
      <c r="AK80" s="197"/>
      <c r="AL80" s="197"/>
      <c r="AM80" s="197"/>
      <c r="AN80" s="197"/>
      <c r="AO80" s="197"/>
      <c r="AP80" s="197"/>
      <c r="AQ80" s="197"/>
      <c r="AR80" s="197"/>
      <c r="AS80" s="197"/>
      <c r="AT80" s="198"/>
      <c r="AU80" s="67"/>
      <c r="AV80" s="67"/>
      <c r="AW80" s="67"/>
      <c r="AX80" s="67"/>
      <c r="AY80" s="67"/>
      <c r="AZ80" s="67"/>
      <c r="BA80" s="67"/>
      <c r="BB80" s="67"/>
      <c r="BC80" s="67"/>
      <c r="BD80" s="67"/>
      <c r="DG80" s="62"/>
      <c r="DH80" s="62"/>
      <c r="DI80" s="62"/>
      <c r="DJ80" s="62"/>
      <c r="DK80" s="62"/>
      <c r="DQ80" s="31"/>
      <c r="DZ80" s="31"/>
    </row>
    <row r="81" spans="1:130" ht="11.25" customHeight="1" x14ac:dyDescent="0.25">
      <c r="A81" s="272"/>
      <c r="B81" s="247"/>
      <c r="C81" s="247"/>
      <c r="D81" s="247"/>
      <c r="E81" s="396"/>
      <c r="F81" s="396"/>
      <c r="G81" s="396"/>
      <c r="H81" s="397"/>
      <c r="I81" s="398"/>
      <c r="J81" s="398"/>
      <c r="K81" s="399"/>
      <c r="L81" s="399"/>
      <c r="M81" s="399"/>
      <c r="N81" s="399"/>
      <c r="O81" s="399"/>
      <c r="P81" s="399"/>
      <c r="Q81" s="399"/>
      <c r="R81" s="399"/>
      <c r="S81" s="399"/>
      <c r="T81" s="399"/>
      <c r="U81" s="399"/>
      <c r="V81" s="400"/>
      <c r="W81" s="196"/>
      <c r="X81" s="197"/>
      <c r="Y81" s="197"/>
      <c r="Z81" s="197"/>
      <c r="AA81" s="197"/>
      <c r="AB81" s="197"/>
      <c r="AC81" s="197"/>
      <c r="AD81" s="197"/>
      <c r="AE81" s="197"/>
      <c r="AF81" s="197"/>
      <c r="AG81" s="197"/>
      <c r="AH81" s="197"/>
      <c r="AI81" s="197"/>
      <c r="AJ81" s="197"/>
      <c r="AK81" s="197"/>
      <c r="AL81" s="197"/>
      <c r="AM81" s="197"/>
      <c r="AN81" s="197"/>
      <c r="AO81" s="197"/>
      <c r="AP81" s="197"/>
      <c r="AQ81" s="197"/>
      <c r="AR81" s="197"/>
      <c r="AS81" s="197"/>
      <c r="AT81" s="198"/>
      <c r="AU81" s="67"/>
      <c r="AV81" s="67"/>
      <c r="AW81" s="67"/>
      <c r="AX81" s="67"/>
      <c r="AY81" s="67"/>
      <c r="AZ81" s="67"/>
      <c r="BA81" s="67"/>
      <c r="BB81" s="67"/>
      <c r="BC81" s="67"/>
      <c r="BD81" s="67"/>
      <c r="DG81" s="62"/>
      <c r="DH81" s="62"/>
      <c r="DI81" s="62"/>
      <c r="DJ81" s="62"/>
      <c r="DK81" s="62"/>
      <c r="DQ81" s="31"/>
      <c r="DZ81" s="31"/>
    </row>
    <row r="82" spans="1:130" ht="11.25" customHeight="1" x14ac:dyDescent="0.25">
      <c r="A82" s="272"/>
      <c r="B82" s="247"/>
      <c r="C82" s="247"/>
      <c r="D82" s="247"/>
      <c r="E82" s="403"/>
      <c r="F82" s="404"/>
      <c r="G82" s="404"/>
      <c r="H82" s="393"/>
      <c r="I82" s="398"/>
      <c r="J82" s="398"/>
      <c r="K82" s="399"/>
      <c r="L82" s="399"/>
      <c r="M82" s="399"/>
      <c r="N82" s="399"/>
      <c r="O82" s="399"/>
      <c r="P82" s="399"/>
      <c r="Q82" s="399"/>
      <c r="R82" s="399"/>
      <c r="S82" s="399"/>
      <c r="T82" s="399"/>
      <c r="U82" s="399"/>
      <c r="V82" s="400"/>
      <c r="W82" s="196"/>
      <c r="X82" s="197"/>
      <c r="Y82" s="197"/>
      <c r="Z82" s="197"/>
      <c r="AA82" s="197"/>
      <c r="AB82" s="197"/>
      <c r="AC82" s="197"/>
      <c r="AD82" s="197"/>
      <c r="AE82" s="197"/>
      <c r="AF82" s="197"/>
      <c r="AG82" s="197"/>
      <c r="AH82" s="197"/>
      <c r="AI82" s="197"/>
      <c r="AJ82" s="197"/>
      <c r="AK82" s="197"/>
      <c r="AL82" s="197"/>
      <c r="AM82" s="197"/>
      <c r="AN82" s="197"/>
      <c r="AO82" s="197"/>
      <c r="AP82" s="197"/>
      <c r="AQ82" s="197"/>
      <c r="AR82" s="197"/>
      <c r="AS82" s="197"/>
      <c r="AT82" s="198"/>
      <c r="AU82" s="67"/>
      <c r="AV82" s="67"/>
      <c r="AW82" s="67"/>
      <c r="AX82" s="67"/>
      <c r="AY82" s="67"/>
      <c r="AZ82" s="67"/>
      <c r="BA82" s="67"/>
      <c r="BB82" s="67"/>
      <c r="BC82" s="67"/>
      <c r="BD82" s="67"/>
      <c r="DG82" s="62"/>
      <c r="DH82" s="62"/>
      <c r="DI82" s="62"/>
      <c r="DJ82" s="62"/>
      <c r="DK82" s="62"/>
      <c r="DQ82" s="31"/>
      <c r="DZ82" s="31"/>
    </row>
    <row r="83" spans="1:130" ht="11.25" customHeight="1" x14ac:dyDescent="0.25">
      <c r="A83" s="272"/>
      <c r="B83" s="247"/>
      <c r="C83" s="247"/>
      <c r="D83" s="247"/>
      <c r="E83" s="403"/>
      <c r="F83" s="404"/>
      <c r="G83" s="404"/>
      <c r="H83" s="393"/>
      <c r="I83" s="398"/>
      <c r="J83" s="398"/>
      <c r="K83" s="399"/>
      <c r="L83" s="399"/>
      <c r="M83" s="399"/>
      <c r="N83" s="399"/>
      <c r="O83" s="399"/>
      <c r="P83" s="399"/>
      <c r="Q83" s="399"/>
      <c r="R83" s="399"/>
      <c r="S83" s="399"/>
      <c r="T83" s="399"/>
      <c r="U83" s="399"/>
      <c r="V83" s="400"/>
      <c r="W83" s="196"/>
      <c r="X83" s="197"/>
      <c r="Y83" s="197"/>
      <c r="Z83" s="197"/>
      <c r="AA83" s="197"/>
      <c r="AB83" s="197"/>
      <c r="AC83" s="197"/>
      <c r="AD83" s="197"/>
      <c r="AE83" s="197"/>
      <c r="AF83" s="197"/>
      <c r="AG83" s="197"/>
      <c r="AH83" s="197"/>
      <c r="AI83" s="197"/>
      <c r="AJ83" s="197"/>
      <c r="AK83" s="197"/>
      <c r="AL83" s="197"/>
      <c r="AM83" s="197"/>
      <c r="AN83" s="197"/>
      <c r="AO83" s="197"/>
      <c r="AP83" s="197"/>
      <c r="AQ83" s="197"/>
      <c r="AR83" s="197"/>
      <c r="AS83" s="197"/>
      <c r="AT83" s="198"/>
      <c r="AU83" s="67"/>
      <c r="AV83" s="67"/>
      <c r="AW83" s="67"/>
      <c r="AX83" s="67"/>
      <c r="AY83" s="67"/>
      <c r="AZ83" s="67"/>
      <c r="BA83" s="67"/>
      <c r="BB83" s="67"/>
      <c r="BC83" s="67"/>
      <c r="BD83" s="67"/>
      <c r="DG83" s="62"/>
      <c r="DH83" s="62"/>
      <c r="DI83" s="62"/>
      <c r="DJ83" s="62"/>
      <c r="DK83" s="62"/>
      <c r="DQ83" s="31"/>
      <c r="DZ83" s="31"/>
    </row>
    <row r="84" spans="1:130" ht="11.25" customHeight="1" x14ac:dyDescent="0.25">
      <c r="A84" s="272"/>
      <c r="B84" s="247"/>
      <c r="C84" s="247"/>
      <c r="D84" s="247"/>
      <c r="E84" s="247"/>
      <c r="F84" s="247"/>
      <c r="G84" s="247"/>
      <c r="H84" s="247"/>
      <c r="I84" s="247"/>
      <c r="J84" s="247"/>
      <c r="K84" s="247"/>
      <c r="L84" s="247"/>
      <c r="M84" s="247"/>
      <c r="N84" s="247"/>
      <c r="O84" s="247"/>
      <c r="P84" s="247"/>
      <c r="Q84" s="247"/>
      <c r="R84" s="247"/>
      <c r="S84" s="247"/>
      <c r="T84" s="247"/>
      <c r="U84" s="247"/>
      <c r="V84" s="262"/>
      <c r="W84" s="184"/>
      <c r="X84" s="185"/>
      <c r="Y84" s="185"/>
      <c r="Z84" s="185"/>
      <c r="AA84" s="185"/>
      <c r="AB84" s="185"/>
      <c r="AC84" s="185"/>
      <c r="AD84" s="185"/>
      <c r="AE84" s="185"/>
      <c r="AF84" s="185"/>
      <c r="AG84" s="185"/>
      <c r="AH84" s="185"/>
      <c r="AI84" s="185"/>
      <c r="AJ84" s="185"/>
      <c r="AK84" s="185"/>
      <c r="AL84" s="185"/>
      <c r="AM84" s="185"/>
      <c r="AN84" s="185"/>
      <c r="AO84" s="185"/>
      <c r="AP84" s="185"/>
      <c r="AQ84" s="185"/>
      <c r="AR84" s="185"/>
      <c r="AS84" s="185"/>
      <c r="AT84" s="186"/>
      <c r="AU84" s="36"/>
      <c r="AV84" s="36"/>
      <c r="AW84" s="36"/>
      <c r="AX84" s="36"/>
      <c r="AY84" s="36"/>
      <c r="AZ84" s="36"/>
      <c r="BA84" s="36"/>
      <c r="BB84" s="36"/>
      <c r="BC84" s="36"/>
      <c r="BD84" s="36"/>
      <c r="DG84" s="62"/>
      <c r="DH84" s="62"/>
      <c r="DI84" s="62"/>
      <c r="DJ84" s="62"/>
      <c r="DK84" s="62"/>
      <c r="DQ84" s="31"/>
      <c r="DZ84" s="31"/>
    </row>
    <row r="85" spans="1:130" ht="11.25" customHeight="1" x14ac:dyDescent="0.25">
      <c r="A85" s="272"/>
      <c r="B85" s="247"/>
      <c r="C85" s="247"/>
      <c r="D85" s="247"/>
      <c r="E85" s="247"/>
      <c r="F85" s="247"/>
      <c r="G85" s="247"/>
      <c r="H85" s="247"/>
      <c r="I85" s="247"/>
      <c r="J85" s="247"/>
      <c r="K85" s="247"/>
      <c r="L85" s="247"/>
      <c r="M85" s="247"/>
      <c r="N85" s="419"/>
      <c r="O85" s="397"/>
      <c r="P85" s="394"/>
      <c r="Q85" s="394"/>
      <c r="R85" s="394"/>
      <c r="S85" s="394"/>
      <c r="T85" s="394"/>
      <c r="U85" s="394"/>
      <c r="V85" s="395"/>
      <c r="W85" s="193"/>
      <c r="X85" s="194"/>
      <c r="Y85" s="194"/>
      <c r="Z85" s="194"/>
      <c r="AA85" s="194"/>
      <c r="AB85" s="194"/>
      <c r="AC85" s="194"/>
      <c r="AD85" s="194"/>
      <c r="AE85" s="194"/>
      <c r="AF85" s="194"/>
      <c r="AG85" s="194"/>
      <c r="AH85" s="194"/>
      <c r="AI85" s="194"/>
      <c r="AJ85" s="194"/>
      <c r="AK85" s="194"/>
      <c r="AL85" s="194"/>
      <c r="AM85" s="194"/>
      <c r="AN85" s="194"/>
      <c r="AO85" s="194"/>
      <c r="AP85" s="194"/>
      <c r="AQ85" s="194"/>
      <c r="AR85" s="194"/>
      <c r="AS85" s="194"/>
      <c r="AT85" s="195"/>
      <c r="AU85" s="60"/>
      <c r="AV85" s="60"/>
      <c r="AW85" s="60"/>
      <c r="AX85" s="60"/>
      <c r="AY85" s="60"/>
      <c r="AZ85" s="60"/>
      <c r="BA85" s="60"/>
      <c r="BB85" s="60"/>
      <c r="BC85" s="60"/>
      <c r="BD85" s="60"/>
      <c r="DG85" s="62"/>
      <c r="DH85" s="62"/>
      <c r="DI85" s="62"/>
      <c r="DJ85" s="62"/>
      <c r="DK85" s="62"/>
      <c r="DQ85" s="31"/>
      <c r="DZ85" s="31"/>
    </row>
    <row r="86" spans="1:130" ht="11.25" customHeight="1" x14ac:dyDescent="0.25">
      <c r="A86" s="272"/>
      <c r="B86" s="412"/>
      <c r="C86" s="413"/>
      <c r="D86" s="413"/>
      <c r="E86" s="413"/>
      <c r="F86" s="413"/>
      <c r="G86" s="413"/>
      <c r="H86" s="413"/>
      <c r="I86" s="413"/>
      <c r="J86" s="413"/>
      <c r="K86" s="420"/>
      <c r="L86" s="421"/>
      <c r="M86" s="421"/>
      <c r="N86" s="421"/>
      <c r="O86" s="421"/>
      <c r="P86" s="421"/>
      <c r="Q86" s="421"/>
      <c r="R86" s="421"/>
      <c r="S86" s="421"/>
      <c r="T86" s="421"/>
      <c r="U86" s="421"/>
      <c r="V86" s="422"/>
      <c r="W86" s="190"/>
      <c r="X86" s="191"/>
      <c r="Y86" s="191"/>
      <c r="Z86" s="191"/>
      <c r="AA86" s="191"/>
      <c r="AB86" s="191"/>
      <c r="AC86" s="191"/>
      <c r="AD86" s="191"/>
      <c r="AE86" s="191"/>
      <c r="AF86" s="191"/>
      <c r="AG86" s="191"/>
      <c r="AH86" s="191"/>
      <c r="AI86" s="191"/>
      <c r="AJ86" s="191"/>
      <c r="AK86" s="191"/>
      <c r="AL86" s="191"/>
      <c r="AM86" s="191"/>
      <c r="AN86" s="191"/>
      <c r="AO86" s="191"/>
      <c r="AP86" s="191"/>
      <c r="AQ86" s="191"/>
      <c r="AR86" s="191"/>
      <c r="AS86" s="191"/>
      <c r="AT86" s="192"/>
      <c r="AU86" s="66"/>
      <c r="AV86" s="66"/>
      <c r="AW86" s="66"/>
      <c r="AX86" s="66"/>
      <c r="AY86" s="66"/>
      <c r="AZ86" s="66"/>
      <c r="BA86" s="66"/>
      <c r="BB86" s="66"/>
      <c r="BC86" s="66"/>
      <c r="BD86" s="66"/>
      <c r="DG86" s="62"/>
      <c r="DH86" s="62"/>
      <c r="DI86" s="62"/>
      <c r="DJ86" s="62"/>
      <c r="DK86" s="62"/>
      <c r="DQ86" s="31"/>
      <c r="DZ86" s="31"/>
    </row>
    <row r="87" spans="1:130" ht="11.25" customHeight="1" x14ac:dyDescent="0.25">
      <c r="A87" s="272"/>
      <c r="B87" s="412"/>
      <c r="C87" s="413"/>
      <c r="D87" s="413"/>
      <c r="E87" s="413"/>
      <c r="F87" s="413"/>
      <c r="G87" s="413"/>
      <c r="H87" s="413"/>
      <c r="I87" s="413"/>
      <c r="J87" s="413"/>
      <c r="K87" s="420"/>
      <c r="L87" s="421"/>
      <c r="M87" s="421"/>
      <c r="N87" s="421"/>
      <c r="O87" s="421"/>
      <c r="P87" s="421"/>
      <c r="Q87" s="421"/>
      <c r="R87" s="421"/>
      <c r="S87" s="421"/>
      <c r="T87" s="421"/>
      <c r="U87" s="421"/>
      <c r="V87" s="422"/>
      <c r="W87" s="190"/>
      <c r="X87" s="191"/>
      <c r="Y87" s="191"/>
      <c r="Z87" s="191"/>
      <c r="AA87" s="191"/>
      <c r="AB87" s="191"/>
      <c r="AC87" s="191"/>
      <c r="AD87" s="191"/>
      <c r="AE87" s="191"/>
      <c r="AF87" s="191"/>
      <c r="AG87" s="191"/>
      <c r="AH87" s="191"/>
      <c r="AI87" s="191"/>
      <c r="AJ87" s="191"/>
      <c r="AK87" s="191"/>
      <c r="AL87" s="191"/>
      <c r="AM87" s="191"/>
      <c r="AN87" s="191"/>
      <c r="AO87" s="191"/>
      <c r="AP87" s="191"/>
      <c r="AQ87" s="191"/>
      <c r="AR87" s="191"/>
      <c r="AS87" s="191"/>
      <c r="AT87" s="192"/>
      <c r="AU87" s="66"/>
      <c r="AV87" s="66"/>
      <c r="AW87" s="66"/>
      <c r="AX87" s="66"/>
      <c r="AY87" s="66"/>
      <c r="AZ87" s="66"/>
      <c r="BA87" s="66"/>
      <c r="BB87" s="66"/>
      <c r="BC87" s="66"/>
      <c r="BD87" s="66"/>
      <c r="DG87" s="62"/>
      <c r="DH87" s="62"/>
      <c r="DI87" s="62"/>
      <c r="DJ87" s="62"/>
      <c r="DK87" s="62"/>
      <c r="DQ87" s="31"/>
      <c r="DZ87" s="31"/>
    </row>
    <row r="88" spans="1:130" ht="11.25" customHeight="1" x14ac:dyDescent="0.25">
      <c r="A88" s="272"/>
      <c r="B88" s="247"/>
      <c r="C88" s="247"/>
      <c r="D88" s="247"/>
      <c r="E88" s="396"/>
      <c r="F88" s="396"/>
      <c r="G88" s="396"/>
      <c r="H88" s="397"/>
      <c r="I88" s="398"/>
      <c r="J88" s="398"/>
      <c r="K88" s="399"/>
      <c r="L88" s="399"/>
      <c r="M88" s="399"/>
      <c r="N88" s="399"/>
      <c r="O88" s="399"/>
      <c r="P88" s="399"/>
      <c r="Q88" s="399"/>
      <c r="R88" s="399"/>
      <c r="S88" s="399"/>
      <c r="T88" s="399"/>
      <c r="U88" s="399"/>
      <c r="V88" s="400"/>
      <c r="W88" s="196"/>
      <c r="X88" s="197"/>
      <c r="Y88" s="197"/>
      <c r="Z88" s="197"/>
      <c r="AA88" s="197"/>
      <c r="AB88" s="197"/>
      <c r="AC88" s="197"/>
      <c r="AD88" s="197"/>
      <c r="AE88" s="197"/>
      <c r="AF88" s="197"/>
      <c r="AG88" s="197"/>
      <c r="AH88" s="197"/>
      <c r="AI88" s="197"/>
      <c r="AJ88" s="197"/>
      <c r="AK88" s="197"/>
      <c r="AL88" s="197"/>
      <c r="AM88" s="197"/>
      <c r="AN88" s="197"/>
      <c r="AO88" s="197"/>
      <c r="AP88" s="197"/>
      <c r="AQ88" s="197"/>
      <c r="AR88" s="197"/>
      <c r="AS88" s="197"/>
      <c r="AT88" s="198"/>
      <c r="AU88" s="67"/>
      <c r="AV88" s="67"/>
      <c r="AW88" s="67"/>
      <c r="AX88" s="67"/>
      <c r="AY88" s="67"/>
      <c r="AZ88" s="67"/>
      <c r="BA88" s="67"/>
      <c r="BB88" s="67"/>
      <c r="BC88" s="67"/>
      <c r="BD88" s="67"/>
      <c r="DG88" s="62"/>
      <c r="DH88" s="62"/>
      <c r="DI88" s="62"/>
      <c r="DJ88" s="62"/>
      <c r="DK88" s="62"/>
      <c r="DQ88" s="31"/>
      <c r="DZ88" s="31"/>
    </row>
    <row r="89" spans="1:130" ht="11.25" customHeight="1" x14ac:dyDescent="0.25">
      <c r="A89" s="272"/>
      <c r="B89" s="247"/>
      <c r="C89" s="247"/>
      <c r="D89" s="247"/>
      <c r="E89" s="403"/>
      <c r="F89" s="404"/>
      <c r="G89" s="404"/>
      <c r="H89" s="397"/>
      <c r="I89" s="398"/>
      <c r="J89" s="398"/>
      <c r="K89" s="399"/>
      <c r="L89" s="399"/>
      <c r="M89" s="399"/>
      <c r="N89" s="399"/>
      <c r="O89" s="399"/>
      <c r="P89" s="399"/>
      <c r="Q89" s="399"/>
      <c r="R89" s="399"/>
      <c r="S89" s="399"/>
      <c r="T89" s="399"/>
      <c r="U89" s="399"/>
      <c r="V89" s="400"/>
      <c r="W89" s="196"/>
      <c r="X89" s="197"/>
      <c r="Y89" s="197"/>
      <c r="Z89" s="197"/>
      <c r="AA89" s="197"/>
      <c r="AB89" s="197"/>
      <c r="AC89" s="197"/>
      <c r="AD89" s="197"/>
      <c r="AE89" s="197"/>
      <c r="AF89" s="197"/>
      <c r="AG89" s="197"/>
      <c r="AH89" s="197"/>
      <c r="AI89" s="197"/>
      <c r="AJ89" s="197"/>
      <c r="AK89" s="197"/>
      <c r="AL89" s="197"/>
      <c r="AM89" s="197"/>
      <c r="AN89" s="197"/>
      <c r="AO89" s="197"/>
      <c r="AP89" s="197"/>
      <c r="AQ89" s="197"/>
      <c r="AR89" s="197"/>
      <c r="AS89" s="197"/>
      <c r="AT89" s="198"/>
      <c r="AU89" s="67"/>
      <c r="AV89" s="67"/>
      <c r="AW89" s="67"/>
      <c r="AX89" s="67"/>
      <c r="AY89" s="67"/>
      <c r="AZ89" s="67"/>
      <c r="BA89" s="67"/>
      <c r="BB89" s="67"/>
      <c r="BC89" s="67"/>
      <c r="BD89" s="67"/>
      <c r="DG89" s="62"/>
      <c r="DH89" s="62"/>
      <c r="DI89" s="62"/>
      <c r="DJ89" s="62"/>
      <c r="DK89" s="62"/>
      <c r="DQ89" s="31"/>
      <c r="DZ89" s="31"/>
    </row>
    <row r="90" spans="1:130" ht="11.25" customHeight="1" x14ac:dyDescent="0.25">
      <c r="A90" s="272"/>
      <c r="B90" s="247"/>
      <c r="C90" s="247"/>
      <c r="D90" s="247"/>
      <c r="E90" s="403"/>
      <c r="F90" s="404"/>
      <c r="G90" s="404"/>
      <c r="H90" s="393"/>
      <c r="I90" s="398"/>
      <c r="J90" s="398"/>
      <c r="K90" s="399"/>
      <c r="L90" s="399"/>
      <c r="M90" s="399"/>
      <c r="N90" s="399"/>
      <c r="O90" s="399"/>
      <c r="P90" s="399"/>
      <c r="Q90" s="399"/>
      <c r="R90" s="399"/>
      <c r="S90" s="399"/>
      <c r="T90" s="399"/>
      <c r="U90" s="399"/>
      <c r="V90" s="400"/>
      <c r="W90" s="196"/>
      <c r="X90" s="197"/>
      <c r="Y90" s="197"/>
      <c r="Z90" s="197"/>
      <c r="AA90" s="197"/>
      <c r="AB90" s="197"/>
      <c r="AC90" s="197"/>
      <c r="AD90" s="197"/>
      <c r="AE90" s="197"/>
      <c r="AF90" s="197"/>
      <c r="AG90" s="197"/>
      <c r="AH90" s="197"/>
      <c r="AI90" s="197"/>
      <c r="AJ90" s="197"/>
      <c r="AK90" s="197"/>
      <c r="AL90" s="197"/>
      <c r="AM90" s="197"/>
      <c r="AN90" s="197"/>
      <c r="AO90" s="197"/>
      <c r="AP90" s="197"/>
      <c r="AQ90" s="197"/>
      <c r="AR90" s="197"/>
      <c r="AS90" s="197"/>
      <c r="AT90" s="198"/>
      <c r="AU90" s="67"/>
      <c r="AV90" s="67"/>
      <c r="AW90" s="67"/>
      <c r="AX90" s="67"/>
      <c r="AY90" s="67"/>
      <c r="AZ90" s="67"/>
      <c r="BA90" s="67"/>
      <c r="BB90" s="67"/>
      <c r="BC90" s="67"/>
      <c r="BD90" s="67"/>
      <c r="DG90" s="62"/>
      <c r="DH90" s="62"/>
      <c r="DI90" s="62"/>
      <c r="DJ90" s="62"/>
      <c r="DK90" s="62"/>
      <c r="DQ90" s="31"/>
      <c r="DZ90" s="31"/>
    </row>
    <row r="91" spans="1:130" ht="11.25" customHeight="1" x14ac:dyDescent="0.25">
      <c r="A91" s="272"/>
      <c r="B91" s="247"/>
      <c r="C91" s="247"/>
      <c r="D91" s="247"/>
      <c r="E91" s="247"/>
      <c r="F91" s="247"/>
      <c r="G91" s="247"/>
      <c r="H91" s="393"/>
      <c r="I91" s="398"/>
      <c r="J91" s="398"/>
      <c r="K91" s="399"/>
      <c r="L91" s="399"/>
      <c r="M91" s="399"/>
      <c r="N91" s="399"/>
      <c r="O91" s="399"/>
      <c r="P91" s="399"/>
      <c r="Q91" s="399"/>
      <c r="R91" s="399"/>
      <c r="S91" s="399"/>
      <c r="T91" s="399"/>
      <c r="U91" s="399"/>
      <c r="V91" s="400"/>
      <c r="W91" s="196"/>
      <c r="X91" s="197"/>
      <c r="Y91" s="197"/>
      <c r="Z91" s="197"/>
      <c r="AA91" s="197"/>
      <c r="AB91" s="197"/>
      <c r="AC91" s="197"/>
      <c r="AD91" s="197"/>
      <c r="AE91" s="197"/>
      <c r="AF91" s="197"/>
      <c r="AG91" s="197"/>
      <c r="AH91" s="197"/>
      <c r="AI91" s="197"/>
      <c r="AJ91" s="197"/>
      <c r="AK91" s="197"/>
      <c r="AL91" s="197"/>
      <c r="AM91" s="197"/>
      <c r="AN91" s="197"/>
      <c r="AO91" s="197"/>
      <c r="AP91" s="197"/>
      <c r="AQ91" s="197"/>
      <c r="AR91" s="197"/>
      <c r="AS91" s="197"/>
      <c r="AT91" s="198"/>
      <c r="AU91" s="67"/>
      <c r="AV91" s="67"/>
      <c r="AW91" s="67"/>
      <c r="AX91" s="67"/>
      <c r="AY91" s="67"/>
      <c r="AZ91" s="67"/>
      <c r="BA91" s="67"/>
      <c r="BB91" s="67"/>
      <c r="BC91" s="67"/>
      <c r="BD91" s="67"/>
      <c r="DG91" s="62"/>
      <c r="DH91" s="62"/>
      <c r="DI91" s="62"/>
      <c r="DJ91" s="62"/>
      <c r="DK91" s="62"/>
      <c r="DQ91" s="31"/>
      <c r="DZ91" s="31"/>
    </row>
    <row r="92" spans="1:130" ht="11.25" customHeight="1" x14ac:dyDescent="0.25">
      <c r="A92" s="272"/>
      <c r="B92" s="247"/>
      <c r="C92" s="247"/>
      <c r="D92" s="247"/>
      <c r="E92" s="247"/>
      <c r="F92" s="247"/>
      <c r="G92" s="247"/>
      <c r="H92" s="247"/>
      <c r="I92" s="247"/>
      <c r="J92" s="247"/>
      <c r="K92" s="247"/>
      <c r="L92" s="247"/>
      <c r="M92" s="247"/>
      <c r="N92" s="247"/>
      <c r="O92" s="247"/>
      <c r="P92" s="247"/>
      <c r="Q92" s="247"/>
      <c r="R92" s="247"/>
      <c r="S92" s="247"/>
      <c r="T92" s="247"/>
      <c r="U92" s="247"/>
      <c r="V92" s="262"/>
      <c r="W92" s="184"/>
      <c r="X92" s="185"/>
      <c r="Y92" s="185"/>
      <c r="Z92" s="185"/>
      <c r="AA92" s="185"/>
      <c r="AB92" s="185"/>
      <c r="AC92" s="185"/>
      <c r="AD92" s="185"/>
      <c r="AE92" s="185"/>
      <c r="AF92" s="185"/>
      <c r="AG92" s="185"/>
      <c r="AH92" s="185"/>
      <c r="AI92" s="185"/>
      <c r="AJ92" s="185"/>
      <c r="AK92" s="185"/>
      <c r="AL92" s="185"/>
      <c r="AM92" s="185"/>
      <c r="AN92" s="185"/>
      <c r="AO92" s="185"/>
      <c r="AP92" s="185"/>
      <c r="AQ92" s="185"/>
      <c r="AR92" s="185"/>
      <c r="AS92" s="185"/>
      <c r="AT92" s="186"/>
      <c r="AU92" s="36"/>
      <c r="AV92" s="36"/>
      <c r="AW92" s="36"/>
      <c r="AX92" s="36"/>
      <c r="AY92" s="36"/>
      <c r="AZ92" s="36"/>
      <c r="BA92" s="36"/>
      <c r="BB92" s="36"/>
      <c r="BC92" s="36"/>
      <c r="BD92" s="36"/>
      <c r="DG92" s="62"/>
      <c r="DH92" s="62"/>
      <c r="DI92" s="62"/>
      <c r="DJ92" s="62"/>
      <c r="DK92" s="62"/>
      <c r="DQ92" s="31"/>
      <c r="DZ92" s="31"/>
    </row>
    <row r="93" spans="1:130" ht="11.25" customHeight="1" x14ac:dyDescent="0.25">
      <c r="A93" s="272"/>
      <c r="B93" s="247"/>
      <c r="C93" s="247"/>
      <c r="D93" s="247"/>
      <c r="E93" s="397"/>
      <c r="F93" s="394"/>
      <c r="G93" s="394"/>
      <c r="H93" s="394"/>
      <c r="I93" s="394"/>
      <c r="J93" s="394"/>
      <c r="K93" s="394"/>
      <c r="L93" s="394"/>
      <c r="M93" s="394"/>
      <c r="N93" s="394"/>
      <c r="O93" s="394"/>
      <c r="P93" s="394"/>
      <c r="Q93" s="394"/>
      <c r="R93" s="394"/>
      <c r="S93" s="394"/>
      <c r="T93" s="394"/>
      <c r="U93" s="394"/>
      <c r="V93" s="395"/>
      <c r="W93" s="193"/>
      <c r="X93" s="194"/>
      <c r="Y93" s="194"/>
      <c r="Z93" s="194"/>
      <c r="AA93" s="194"/>
      <c r="AB93" s="194"/>
      <c r="AC93" s="194"/>
      <c r="AD93" s="194"/>
      <c r="AE93" s="194"/>
      <c r="AF93" s="194"/>
      <c r="AG93" s="194"/>
      <c r="AH93" s="194"/>
      <c r="AI93" s="194"/>
      <c r="AJ93" s="194"/>
      <c r="AK93" s="194"/>
      <c r="AL93" s="194"/>
      <c r="AM93" s="194"/>
      <c r="AN93" s="194"/>
      <c r="AO93" s="194"/>
      <c r="AP93" s="194"/>
      <c r="AQ93" s="194"/>
      <c r="AR93" s="194"/>
      <c r="AS93" s="194"/>
      <c r="AT93" s="195"/>
      <c r="AU93" s="60"/>
      <c r="AV93" s="60"/>
      <c r="AW93" s="60"/>
      <c r="AX93" s="60"/>
      <c r="AY93" s="60"/>
      <c r="AZ93" s="60"/>
      <c r="BA93" s="60"/>
      <c r="BB93" s="60"/>
      <c r="BC93" s="60"/>
      <c r="BD93" s="60"/>
      <c r="DG93" s="62"/>
      <c r="DH93" s="62"/>
      <c r="DI93" s="62"/>
      <c r="DJ93" s="62"/>
      <c r="DK93" s="62"/>
      <c r="DQ93" s="31"/>
      <c r="DZ93" s="31"/>
    </row>
    <row r="94" spans="1:130" ht="11.25" customHeight="1" x14ac:dyDescent="0.25">
      <c r="A94" s="272"/>
      <c r="B94" s="412"/>
      <c r="C94" s="413"/>
      <c r="D94" s="413"/>
      <c r="E94" s="413"/>
      <c r="F94" s="413"/>
      <c r="G94" s="413"/>
      <c r="H94" s="413"/>
      <c r="I94" s="413"/>
      <c r="J94" s="420"/>
      <c r="K94" s="421"/>
      <c r="L94" s="421"/>
      <c r="M94" s="421"/>
      <c r="N94" s="421"/>
      <c r="O94" s="421"/>
      <c r="P94" s="421"/>
      <c r="Q94" s="421"/>
      <c r="R94" s="421"/>
      <c r="S94" s="421"/>
      <c r="T94" s="421"/>
      <c r="U94" s="421"/>
      <c r="V94" s="422"/>
      <c r="W94" s="190"/>
      <c r="X94" s="191"/>
      <c r="Y94" s="191"/>
      <c r="Z94" s="191"/>
      <c r="AA94" s="191"/>
      <c r="AB94" s="191"/>
      <c r="AC94" s="191"/>
      <c r="AD94" s="191"/>
      <c r="AE94" s="191"/>
      <c r="AF94" s="191"/>
      <c r="AG94" s="191"/>
      <c r="AH94" s="191"/>
      <c r="AI94" s="191"/>
      <c r="AJ94" s="191"/>
      <c r="AK94" s="191"/>
      <c r="AL94" s="191"/>
      <c r="AM94" s="191"/>
      <c r="AN94" s="191"/>
      <c r="AO94" s="191"/>
      <c r="AP94" s="191"/>
      <c r="AQ94" s="191"/>
      <c r="AR94" s="191"/>
      <c r="AS94" s="191"/>
      <c r="AT94" s="192"/>
      <c r="AU94" s="66"/>
      <c r="AV94" s="66"/>
      <c r="AW94" s="66"/>
      <c r="AX94" s="66"/>
      <c r="AY94" s="66"/>
      <c r="AZ94" s="66"/>
      <c r="BA94" s="66"/>
      <c r="BB94" s="66"/>
      <c r="BC94" s="66"/>
      <c r="BD94" s="66"/>
      <c r="DG94" s="62"/>
      <c r="DH94" s="62"/>
      <c r="DI94" s="62"/>
      <c r="DJ94" s="62"/>
      <c r="DK94" s="62"/>
      <c r="DQ94" s="31"/>
      <c r="DZ94" s="31"/>
    </row>
    <row r="95" spans="1:130" ht="11.25" customHeight="1" x14ac:dyDescent="0.25">
      <c r="A95" s="272"/>
      <c r="B95" s="412"/>
      <c r="C95" s="413"/>
      <c r="D95" s="413"/>
      <c r="E95" s="413"/>
      <c r="F95" s="413"/>
      <c r="G95" s="413"/>
      <c r="H95" s="413"/>
      <c r="I95" s="413"/>
      <c r="J95" s="398"/>
      <c r="K95" s="399"/>
      <c r="L95" s="399"/>
      <c r="M95" s="399"/>
      <c r="N95" s="399"/>
      <c r="O95" s="399"/>
      <c r="P95" s="399"/>
      <c r="Q95" s="399"/>
      <c r="R95" s="399"/>
      <c r="S95" s="399"/>
      <c r="T95" s="399"/>
      <c r="U95" s="399"/>
      <c r="V95" s="400"/>
      <c r="W95" s="196"/>
      <c r="X95" s="197"/>
      <c r="Y95" s="197"/>
      <c r="Z95" s="197"/>
      <c r="AA95" s="197"/>
      <c r="AB95" s="197"/>
      <c r="AC95" s="197"/>
      <c r="AD95" s="197"/>
      <c r="AE95" s="197"/>
      <c r="AF95" s="197"/>
      <c r="AG95" s="197"/>
      <c r="AH95" s="197"/>
      <c r="AI95" s="197"/>
      <c r="AJ95" s="197"/>
      <c r="AK95" s="197"/>
      <c r="AL95" s="197"/>
      <c r="AM95" s="197"/>
      <c r="AN95" s="197"/>
      <c r="AO95" s="197"/>
      <c r="AP95" s="197"/>
      <c r="AQ95" s="197"/>
      <c r="AR95" s="197"/>
      <c r="AS95" s="197"/>
      <c r="AT95" s="198"/>
      <c r="AU95" s="67"/>
      <c r="AV95" s="67"/>
      <c r="AW95" s="67"/>
      <c r="AX95" s="67"/>
      <c r="AY95" s="67"/>
      <c r="AZ95" s="67"/>
      <c r="BA95" s="67"/>
      <c r="BB95" s="67"/>
      <c r="BC95" s="67"/>
      <c r="BD95" s="67"/>
      <c r="DG95" s="62"/>
      <c r="DH95" s="62"/>
      <c r="DI95" s="62"/>
      <c r="DJ95" s="62"/>
      <c r="DK95" s="62"/>
      <c r="DQ95" s="31"/>
      <c r="DZ95" s="31"/>
    </row>
    <row r="96" spans="1:130" ht="11.25" customHeight="1" x14ac:dyDescent="0.25">
      <c r="A96" s="272"/>
      <c r="B96" s="247"/>
      <c r="C96" s="247"/>
      <c r="D96" s="247"/>
      <c r="E96" s="396"/>
      <c r="F96" s="396"/>
      <c r="G96" s="396"/>
      <c r="H96" s="397"/>
      <c r="I96" s="398"/>
      <c r="J96" s="398"/>
      <c r="K96" s="399"/>
      <c r="L96" s="399"/>
      <c r="M96" s="399"/>
      <c r="N96" s="399"/>
      <c r="O96" s="399"/>
      <c r="P96" s="399"/>
      <c r="Q96" s="399"/>
      <c r="R96" s="399"/>
      <c r="S96" s="399"/>
      <c r="T96" s="399"/>
      <c r="U96" s="399"/>
      <c r="V96" s="400"/>
      <c r="W96" s="196"/>
      <c r="X96" s="197"/>
      <c r="Y96" s="197"/>
      <c r="Z96" s="197"/>
      <c r="AA96" s="197"/>
      <c r="AB96" s="197"/>
      <c r="AC96" s="197"/>
      <c r="AD96" s="197"/>
      <c r="AE96" s="197"/>
      <c r="AF96" s="197"/>
      <c r="AG96" s="197"/>
      <c r="AH96" s="197"/>
      <c r="AI96" s="197"/>
      <c r="AJ96" s="197"/>
      <c r="AK96" s="197"/>
      <c r="AL96" s="197"/>
      <c r="AM96" s="197"/>
      <c r="AN96" s="197"/>
      <c r="AO96" s="197"/>
      <c r="AP96" s="197"/>
      <c r="AQ96" s="197"/>
      <c r="AR96" s="197"/>
      <c r="AS96" s="197"/>
      <c r="AT96" s="198"/>
      <c r="AU96" s="67"/>
      <c r="AV96" s="67"/>
      <c r="AW96" s="67"/>
      <c r="AX96" s="67"/>
      <c r="AY96" s="67"/>
      <c r="AZ96" s="67"/>
      <c r="BA96" s="67"/>
      <c r="BB96" s="67"/>
      <c r="BC96" s="67"/>
      <c r="BD96" s="67"/>
      <c r="BO96" s="68"/>
      <c r="BP96" s="69"/>
      <c r="BQ96" s="69"/>
      <c r="BR96" s="69"/>
      <c r="DG96" s="62"/>
      <c r="DH96" s="62"/>
      <c r="DI96" s="62"/>
      <c r="DJ96" s="62"/>
      <c r="DK96" s="62"/>
      <c r="DQ96" s="31"/>
      <c r="DZ96" s="31"/>
    </row>
    <row r="97" spans="1:130" ht="11.25" customHeight="1" x14ac:dyDescent="0.25">
      <c r="A97" s="272"/>
      <c r="B97" s="247"/>
      <c r="C97" s="247"/>
      <c r="D97" s="247"/>
      <c r="E97" s="403"/>
      <c r="F97" s="404"/>
      <c r="G97" s="404"/>
      <c r="H97" s="397"/>
      <c r="I97" s="398"/>
      <c r="J97" s="398"/>
      <c r="K97" s="399"/>
      <c r="L97" s="399"/>
      <c r="M97" s="399"/>
      <c r="N97" s="399"/>
      <c r="O97" s="399"/>
      <c r="P97" s="399"/>
      <c r="Q97" s="399"/>
      <c r="R97" s="399"/>
      <c r="S97" s="399"/>
      <c r="T97" s="399"/>
      <c r="U97" s="399"/>
      <c r="V97" s="400"/>
      <c r="W97" s="196"/>
      <c r="X97" s="197"/>
      <c r="Y97" s="197"/>
      <c r="Z97" s="197"/>
      <c r="AA97" s="197"/>
      <c r="AB97" s="197"/>
      <c r="AC97" s="197"/>
      <c r="AD97" s="197"/>
      <c r="AE97" s="197"/>
      <c r="AF97" s="197"/>
      <c r="AG97" s="197"/>
      <c r="AH97" s="197"/>
      <c r="AI97" s="197"/>
      <c r="AJ97" s="197"/>
      <c r="AK97" s="197"/>
      <c r="AL97" s="197"/>
      <c r="AM97" s="197"/>
      <c r="AN97" s="197"/>
      <c r="AO97" s="197"/>
      <c r="AP97" s="197"/>
      <c r="AQ97" s="197"/>
      <c r="AR97" s="197"/>
      <c r="AS97" s="197"/>
      <c r="AT97" s="198"/>
      <c r="AU97" s="67"/>
      <c r="AV97" s="67"/>
      <c r="AW97" s="67"/>
      <c r="AX97" s="67"/>
      <c r="AY97" s="67"/>
      <c r="AZ97" s="67"/>
      <c r="BA97" s="67"/>
      <c r="BB97" s="67"/>
      <c r="BC97" s="67"/>
      <c r="BD97" s="67"/>
      <c r="BO97" s="68"/>
      <c r="BP97" s="69"/>
      <c r="BQ97" s="69"/>
      <c r="BR97" s="69"/>
      <c r="DG97" s="62"/>
      <c r="DH97" s="62"/>
      <c r="DI97" s="62"/>
      <c r="DJ97" s="62"/>
      <c r="DK97" s="62"/>
      <c r="DQ97" s="31"/>
      <c r="DZ97" s="31"/>
    </row>
    <row r="98" spans="1:130" ht="11.25" customHeight="1" x14ac:dyDescent="0.25">
      <c r="A98" s="272"/>
      <c r="B98" s="247"/>
      <c r="C98" s="247"/>
      <c r="D98" s="247"/>
      <c r="E98" s="403"/>
      <c r="F98" s="404"/>
      <c r="G98" s="404"/>
      <c r="H98" s="393"/>
      <c r="I98" s="398"/>
      <c r="J98" s="398"/>
      <c r="K98" s="399"/>
      <c r="L98" s="399"/>
      <c r="M98" s="399"/>
      <c r="N98" s="399"/>
      <c r="O98" s="399"/>
      <c r="P98" s="399"/>
      <c r="Q98" s="399"/>
      <c r="R98" s="399"/>
      <c r="S98" s="399"/>
      <c r="T98" s="399"/>
      <c r="U98" s="399"/>
      <c r="V98" s="400"/>
      <c r="W98" s="196"/>
      <c r="X98" s="197"/>
      <c r="Y98" s="197"/>
      <c r="Z98" s="197"/>
      <c r="AA98" s="197"/>
      <c r="AB98" s="197"/>
      <c r="AC98" s="197"/>
      <c r="AD98" s="197"/>
      <c r="AE98" s="197"/>
      <c r="AF98" s="197"/>
      <c r="AG98" s="197"/>
      <c r="AH98" s="197"/>
      <c r="AI98" s="197"/>
      <c r="AJ98" s="197"/>
      <c r="AK98" s="197"/>
      <c r="AL98" s="197"/>
      <c r="AM98" s="197"/>
      <c r="AN98" s="197"/>
      <c r="AO98" s="197"/>
      <c r="AP98" s="197"/>
      <c r="AQ98" s="197"/>
      <c r="AR98" s="197"/>
      <c r="AS98" s="197"/>
      <c r="AT98" s="198"/>
      <c r="AU98" s="67"/>
      <c r="AV98" s="67"/>
      <c r="AW98" s="67"/>
      <c r="AX98" s="67"/>
      <c r="AY98" s="67"/>
      <c r="AZ98" s="67"/>
      <c r="BA98" s="67"/>
      <c r="BB98" s="67"/>
      <c r="BC98" s="67"/>
      <c r="BD98" s="67"/>
      <c r="BO98" s="68"/>
      <c r="BP98" s="69"/>
      <c r="BQ98" s="69"/>
      <c r="BR98" s="69"/>
      <c r="DG98" s="62"/>
      <c r="DH98" s="62"/>
      <c r="DI98" s="62"/>
      <c r="DJ98" s="62"/>
      <c r="DK98" s="62"/>
      <c r="DQ98" s="31"/>
      <c r="DZ98" s="31"/>
    </row>
    <row r="99" spans="1:130" ht="11.25" customHeight="1" x14ac:dyDescent="0.25">
      <c r="A99" s="272"/>
      <c r="V99" s="274"/>
      <c r="W99" s="199"/>
      <c r="X99" s="200"/>
      <c r="Y99" s="200"/>
      <c r="Z99" s="200"/>
      <c r="AA99" s="200"/>
      <c r="AB99" s="200"/>
      <c r="AC99" s="200"/>
      <c r="AD99" s="200"/>
      <c r="AE99" s="200"/>
      <c r="AF99" s="200"/>
      <c r="AG99" s="200"/>
      <c r="AH99" s="200"/>
      <c r="AI99" s="200"/>
      <c r="AJ99" s="200"/>
      <c r="AK99" s="200"/>
      <c r="AL99" s="200"/>
      <c r="AM99" s="200"/>
      <c r="AN99" s="200"/>
      <c r="AO99" s="200"/>
      <c r="AP99" s="200"/>
      <c r="AQ99" s="200"/>
      <c r="AR99" s="200"/>
      <c r="AS99" s="200"/>
      <c r="AT99" s="201"/>
      <c r="BO99" s="68"/>
      <c r="BP99" s="69"/>
      <c r="BQ99" s="69"/>
      <c r="BR99" s="69"/>
      <c r="DG99" s="62"/>
      <c r="DH99" s="62"/>
      <c r="DI99" s="62"/>
      <c r="DJ99" s="62"/>
      <c r="DK99" s="62"/>
      <c r="DQ99" s="31"/>
      <c r="DZ99" s="31"/>
    </row>
    <row r="100" spans="1:130" ht="12" customHeight="1" x14ac:dyDescent="0.25">
      <c r="A100" s="272"/>
      <c r="V100" s="274"/>
      <c r="W100" s="199"/>
      <c r="X100" s="200"/>
      <c r="Y100" s="200"/>
      <c r="Z100" s="200"/>
      <c r="AA100" s="200"/>
      <c r="AB100" s="200"/>
      <c r="AC100" s="200"/>
      <c r="AD100" s="200"/>
      <c r="AE100" s="200"/>
      <c r="AF100" s="200"/>
      <c r="AG100" s="200"/>
      <c r="AH100" s="200"/>
      <c r="AI100" s="200"/>
      <c r="AJ100" s="200"/>
      <c r="AK100" s="200"/>
      <c r="AL100" s="200"/>
      <c r="AM100" s="200"/>
      <c r="AN100" s="200"/>
      <c r="AO100" s="200"/>
      <c r="AP100" s="200"/>
      <c r="AQ100" s="200"/>
      <c r="AR100" s="200"/>
      <c r="AS100" s="200"/>
      <c r="AT100" s="201"/>
      <c r="BO100" s="68"/>
      <c r="BP100" s="69"/>
      <c r="BQ100" s="69"/>
      <c r="BR100" s="69"/>
      <c r="DG100" s="62"/>
      <c r="DH100" s="62"/>
      <c r="DI100" s="62"/>
      <c r="DJ100" s="62"/>
      <c r="DK100" s="62"/>
      <c r="DQ100" s="31"/>
      <c r="DZ100" s="31"/>
    </row>
    <row r="101" spans="1:130" ht="16.5" customHeight="1" x14ac:dyDescent="0.25">
      <c r="A101" s="272"/>
      <c r="V101" s="274"/>
      <c r="W101" s="199"/>
      <c r="X101" s="200"/>
      <c r="Y101" s="200"/>
      <c r="Z101" s="200"/>
      <c r="AA101" s="200"/>
      <c r="AB101" s="200"/>
      <c r="AC101" s="200"/>
      <c r="AD101" s="200"/>
      <c r="AE101" s="200"/>
      <c r="AF101" s="200"/>
      <c r="AG101" s="200"/>
      <c r="AH101" s="200"/>
      <c r="AI101" s="200"/>
      <c r="AJ101" s="200"/>
      <c r="AK101" s="200"/>
      <c r="AL101" s="200"/>
      <c r="AM101" s="200"/>
      <c r="AN101" s="200"/>
      <c r="AO101" s="200"/>
      <c r="AP101" s="200"/>
      <c r="AQ101" s="200"/>
      <c r="AR101" s="200"/>
      <c r="AS101" s="200"/>
      <c r="AT101" s="201"/>
      <c r="BO101" s="68"/>
      <c r="BP101" s="69"/>
      <c r="BQ101" s="69"/>
      <c r="BR101" s="69"/>
      <c r="DG101" s="62"/>
      <c r="DH101" s="62"/>
      <c r="DI101" s="62"/>
      <c r="DJ101" s="62"/>
      <c r="DK101" s="62"/>
      <c r="DQ101" s="31"/>
      <c r="DZ101" s="31"/>
    </row>
    <row r="102" spans="1:130" ht="16.5" customHeight="1" x14ac:dyDescent="0.25">
      <c r="A102" s="272"/>
      <c r="V102" s="274"/>
      <c r="W102" s="199"/>
      <c r="X102" s="200"/>
      <c r="Y102" s="200"/>
      <c r="Z102" s="200"/>
      <c r="AA102" s="200"/>
      <c r="AB102" s="200"/>
      <c r="AC102" s="200"/>
      <c r="AD102" s="200"/>
      <c r="AE102" s="200"/>
      <c r="AF102" s="200"/>
      <c r="AG102" s="200"/>
      <c r="AH102" s="200"/>
      <c r="AI102" s="200"/>
      <c r="AJ102" s="200"/>
      <c r="AK102" s="200"/>
      <c r="AL102" s="200"/>
      <c r="AM102" s="200"/>
      <c r="AN102" s="200"/>
      <c r="AO102" s="200"/>
      <c r="AP102" s="200"/>
      <c r="AQ102" s="200"/>
      <c r="AR102" s="200"/>
      <c r="AS102" s="200"/>
      <c r="AT102" s="201"/>
      <c r="DG102" s="62"/>
      <c r="DH102" s="62"/>
      <c r="DI102" s="62"/>
      <c r="DJ102" s="62"/>
      <c r="DK102" s="62"/>
      <c r="DQ102" s="31"/>
      <c r="DZ102" s="31"/>
    </row>
    <row r="103" spans="1:130" ht="16.5" customHeight="1" x14ac:dyDescent="0.25">
      <c r="A103" s="272"/>
      <c r="V103" s="274"/>
      <c r="W103" s="199"/>
      <c r="X103" s="200"/>
      <c r="Y103" s="200"/>
      <c r="Z103" s="200"/>
      <c r="AA103" s="200"/>
      <c r="AB103" s="200"/>
      <c r="AC103" s="200"/>
      <c r="AD103" s="200"/>
      <c r="AE103" s="200"/>
      <c r="AF103" s="200"/>
      <c r="AG103" s="200"/>
      <c r="AH103" s="200"/>
      <c r="AI103" s="200"/>
      <c r="AJ103" s="200"/>
      <c r="AK103" s="200"/>
      <c r="AL103" s="200"/>
      <c r="AM103" s="200"/>
      <c r="AN103" s="200"/>
      <c r="AO103" s="200"/>
      <c r="AP103" s="200"/>
      <c r="AQ103" s="200"/>
      <c r="AR103" s="200"/>
      <c r="AS103" s="200"/>
      <c r="AT103" s="201"/>
      <c r="DG103" s="62"/>
      <c r="DH103" s="62"/>
      <c r="DI103" s="62"/>
      <c r="DJ103" s="62"/>
      <c r="DK103" s="62"/>
      <c r="DQ103" s="31"/>
      <c r="DZ103" s="31"/>
    </row>
    <row r="104" spans="1:130" ht="16.5" customHeight="1" x14ac:dyDescent="0.25">
      <c r="A104" s="272"/>
      <c r="V104" s="274"/>
      <c r="W104" s="199"/>
      <c r="X104" s="200"/>
      <c r="Y104" s="200"/>
      <c r="Z104" s="200"/>
      <c r="AA104" s="200"/>
      <c r="AB104" s="200"/>
      <c r="AC104" s="200"/>
      <c r="AD104" s="200"/>
      <c r="AE104" s="200"/>
      <c r="AF104" s="200"/>
      <c r="AG104" s="200"/>
      <c r="AH104" s="200"/>
      <c r="AI104" s="200"/>
      <c r="AJ104" s="200"/>
      <c r="AK104" s="200"/>
      <c r="AL104" s="200"/>
      <c r="AM104" s="200"/>
      <c r="AN104" s="200"/>
      <c r="AO104" s="200"/>
      <c r="AP104" s="200"/>
      <c r="AQ104" s="200"/>
      <c r="AR104" s="200"/>
      <c r="AS104" s="200"/>
      <c r="AT104" s="201"/>
      <c r="DG104" s="62"/>
      <c r="DH104" s="62"/>
      <c r="DI104" s="62"/>
      <c r="DJ104" s="62"/>
      <c r="DK104" s="62"/>
      <c r="DQ104" s="31"/>
      <c r="DZ104" s="31"/>
    </row>
    <row r="105" spans="1:130" ht="16.5" customHeight="1" x14ac:dyDescent="0.25">
      <c r="A105" s="275"/>
      <c r="B105" s="276"/>
      <c r="C105" s="276"/>
      <c r="D105" s="276"/>
      <c r="E105" s="276"/>
      <c r="F105" s="276"/>
      <c r="G105" s="276"/>
      <c r="H105" s="276"/>
      <c r="I105" s="276"/>
      <c r="J105" s="276"/>
      <c r="K105" s="276"/>
      <c r="L105" s="276"/>
      <c r="M105" s="276"/>
      <c r="N105" s="276"/>
      <c r="O105" s="276"/>
      <c r="P105" s="276"/>
      <c r="Q105" s="276"/>
      <c r="R105" s="276"/>
      <c r="S105" s="276"/>
      <c r="T105" s="276"/>
      <c r="U105" s="276"/>
      <c r="V105" s="277"/>
      <c r="W105" s="199"/>
      <c r="X105" s="200"/>
      <c r="Y105" s="200"/>
      <c r="Z105" s="200"/>
      <c r="AA105" s="200"/>
      <c r="AB105" s="200"/>
      <c r="AC105" s="200"/>
      <c r="AD105" s="200"/>
      <c r="AE105" s="200"/>
      <c r="AF105" s="200"/>
      <c r="AG105" s="200"/>
      <c r="AH105" s="200"/>
      <c r="AI105" s="200"/>
      <c r="AJ105" s="200"/>
      <c r="AK105" s="200"/>
      <c r="AL105" s="200"/>
      <c r="AM105" s="200"/>
      <c r="AN105" s="200"/>
      <c r="AO105" s="200"/>
      <c r="AP105" s="200"/>
      <c r="AQ105" s="200"/>
      <c r="AR105" s="200"/>
      <c r="AS105" s="200"/>
      <c r="AT105" s="201"/>
      <c r="DG105" s="62"/>
      <c r="DH105" s="62"/>
      <c r="DI105" s="62"/>
      <c r="DJ105" s="62"/>
      <c r="DK105" s="62"/>
      <c r="DQ105" s="31"/>
      <c r="DZ105" s="31"/>
    </row>
    <row r="106" spans="1:130" ht="16.5" customHeight="1" x14ac:dyDescent="0.25">
      <c r="A106" s="272"/>
      <c r="V106" s="274"/>
      <c r="W106" s="199"/>
      <c r="X106" s="200"/>
      <c r="Y106" s="200"/>
      <c r="Z106" s="200"/>
      <c r="AA106" s="200"/>
      <c r="AB106" s="200"/>
      <c r="AC106" s="200"/>
      <c r="AD106" s="200"/>
      <c r="AE106" s="200"/>
      <c r="AF106" s="200"/>
      <c r="AG106" s="200"/>
      <c r="AH106" s="200"/>
      <c r="AI106" s="200"/>
      <c r="AJ106" s="200"/>
      <c r="AK106" s="200"/>
      <c r="AL106" s="200"/>
      <c r="AM106" s="200"/>
      <c r="AN106" s="200"/>
      <c r="AO106" s="200"/>
      <c r="AP106" s="200"/>
      <c r="AQ106" s="200"/>
      <c r="AR106" s="200"/>
      <c r="AS106" s="200"/>
      <c r="AT106" s="201"/>
      <c r="DG106" s="62"/>
      <c r="DH106" s="62"/>
      <c r="DI106" s="62"/>
      <c r="DJ106" s="62"/>
      <c r="DK106" s="62"/>
      <c r="DQ106" s="31"/>
      <c r="DZ106" s="31"/>
    </row>
    <row r="107" spans="1:130" ht="16.5" customHeight="1" x14ac:dyDescent="0.25">
      <c r="A107" s="278"/>
      <c r="B107" s="279"/>
      <c r="C107" s="279"/>
      <c r="D107" s="279"/>
      <c r="E107" s="279"/>
      <c r="F107" s="279"/>
      <c r="G107" s="279"/>
      <c r="H107" s="279"/>
      <c r="I107" s="279"/>
      <c r="J107" s="279"/>
      <c r="K107" s="279"/>
      <c r="L107" s="279"/>
      <c r="M107" s="279"/>
      <c r="N107" s="279"/>
      <c r="O107" s="279"/>
      <c r="P107" s="279"/>
      <c r="Q107" s="279"/>
      <c r="R107" s="279"/>
      <c r="S107" s="279"/>
      <c r="T107" s="279"/>
      <c r="U107" s="279"/>
      <c r="V107" s="280"/>
      <c r="W107" s="199"/>
      <c r="X107" s="200"/>
      <c r="Y107" s="200"/>
      <c r="Z107" s="200"/>
      <c r="AA107" s="200"/>
      <c r="AB107" s="200"/>
      <c r="AC107" s="200"/>
      <c r="AD107" s="200"/>
      <c r="AE107" s="200"/>
      <c r="AF107" s="200"/>
      <c r="AG107" s="200"/>
      <c r="AH107" s="200"/>
      <c r="AI107" s="200"/>
      <c r="AJ107" s="200"/>
      <c r="AK107" s="200"/>
      <c r="AL107" s="200"/>
      <c r="AM107" s="200"/>
      <c r="AN107" s="200"/>
      <c r="AO107" s="200"/>
      <c r="AP107" s="200"/>
      <c r="AQ107" s="200"/>
      <c r="AR107" s="200"/>
      <c r="AS107" s="200"/>
      <c r="AT107" s="201"/>
      <c r="DG107" s="62"/>
      <c r="DH107" s="62"/>
      <c r="DI107" s="62"/>
      <c r="DJ107" s="62"/>
      <c r="DK107" s="62"/>
      <c r="DQ107" s="31"/>
      <c r="DZ107" s="31"/>
    </row>
    <row r="108" spans="1:130" ht="16.5" customHeight="1" x14ac:dyDescent="0.25">
      <c r="A108" s="281"/>
      <c r="B108" s="282"/>
      <c r="C108" s="282"/>
      <c r="D108" s="282"/>
      <c r="E108" s="282"/>
      <c r="F108" s="282"/>
      <c r="G108" s="282"/>
      <c r="H108" s="282"/>
      <c r="I108" s="282"/>
      <c r="J108" s="282"/>
      <c r="K108" s="282"/>
      <c r="L108" s="282"/>
      <c r="M108" s="282"/>
      <c r="N108" s="282"/>
      <c r="O108" s="282"/>
      <c r="P108" s="282"/>
      <c r="Q108" s="282"/>
      <c r="R108" s="282"/>
      <c r="S108" s="282"/>
      <c r="T108" s="282"/>
      <c r="U108" s="282"/>
      <c r="V108" s="283"/>
      <c r="W108" s="199"/>
      <c r="X108" s="200"/>
      <c r="Y108" s="200"/>
      <c r="Z108" s="200"/>
      <c r="AA108" s="200"/>
      <c r="AB108" s="200"/>
      <c r="AC108" s="200"/>
      <c r="AD108" s="200"/>
      <c r="AE108" s="200"/>
      <c r="AF108" s="200"/>
      <c r="AG108" s="200"/>
      <c r="AH108" s="200"/>
      <c r="AI108" s="200"/>
      <c r="AJ108" s="200"/>
      <c r="AK108" s="200"/>
      <c r="AL108" s="200"/>
      <c r="AM108" s="200"/>
      <c r="AN108" s="200"/>
      <c r="AO108" s="200"/>
      <c r="AP108" s="200"/>
      <c r="AQ108" s="200"/>
      <c r="AR108" s="200"/>
      <c r="AS108" s="200"/>
      <c r="AT108" s="201"/>
      <c r="DG108" s="62"/>
      <c r="DH108" s="62"/>
      <c r="DI108" s="62"/>
      <c r="DJ108" s="62"/>
      <c r="DK108" s="62"/>
      <c r="DQ108" s="31"/>
      <c r="DZ108" s="31"/>
    </row>
    <row r="109" spans="1:130" ht="16.5" customHeight="1" x14ac:dyDescent="0.25">
      <c r="A109" s="284"/>
      <c r="B109" s="285"/>
      <c r="C109" s="285"/>
      <c r="D109" s="285"/>
      <c r="E109" s="285"/>
      <c r="F109" s="285"/>
      <c r="G109" s="285"/>
      <c r="H109" s="285"/>
      <c r="I109" s="285"/>
      <c r="J109" s="285"/>
      <c r="K109" s="285"/>
      <c r="L109" s="285"/>
      <c r="M109" s="285"/>
      <c r="N109" s="285"/>
      <c r="O109" s="285"/>
      <c r="P109" s="285"/>
      <c r="Q109" s="285"/>
      <c r="R109" s="285"/>
      <c r="S109" s="285"/>
      <c r="T109" s="285"/>
      <c r="U109" s="285"/>
      <c r="V109" s="286"/>
      <c r="W109" s="202"/>
      <c r="X109" s="203"/>
      <c r="Y109" s="203"/>
      <c r="Z109" s="203"/>
      <c r="AA109" s="203"/>
      <c r="AB109" s="203"/>
      <c r="AC109" s="203"/>
      <c r="AD109" s="203"/>
      <c r="AE109" s="203"/>
      <c r="AF109" s="203"/>
      <c r="AG109" s="203"/>
      <c r="AH109" s="203"/>
      <c r="AI109" s="203"/>
      <c r="AJ109" s="203"/>
      <c r="AK109" s="203"/>
      <c r="AL109" s="203"/>
      <c r="AM109" s="203"/>
      <c r="AN109" s="203"/>
      <c r="AO109" s="203"/>
      <c r="AP109" s="203"/>
      <c r="AQ109" s="203"/>
      <c r="AR109" s="203"/>
      <c r="AS109" s="203"/>
      <c r="AT109" s="204"/>
      <c r="DG109" s="62"/>
      <c r="DH109" s="62"/>
      <c r="DI109" s="62"/>
      <c r="DJ109" s="62"/>
      <c r="DK109" s="62"/>
      <c r="DQ109" s="31"/>
      <c r="DZ109" s="31"/>
    </row>
    <row r="110" spans="1:130" ht="16.5" hidden="1" customHeight="1" x14ac:dyDescent="0.25">
      <c r="A110" s="282"/>
      <c r="B110" s="282"/>
      <c r="C110" s="282"/>
      <c r="D110" s="282"/>
      <c r="E110" s="282"/>
      <c r="F110" s="282"/>
      <c r="G110" s="282"/>
      <c r="H110" s="282"/>
      <c r="I110" s="282"/>
      <c r="J110" s="282"/>
      <c r="K110" s="282"/>
      <c r="L110" s="282"/>
      <c r="M110" s="282"/>
      <c r="N110" s="282"/>
      <c r="O110" s="282"/>
      <c r="P110" s="282"/>
      <c r="Q110" s="282"/>
      <c r="R110" s="282"/>
      <c r="S110" s="282"/>
      <c r="T110" s="282"/>
      <c r="U110" s="282"/>
      <c r="V110" s="282"/>
      <c r="DG110" s="62"/>
      <c r="DH110" s="62"/>
      <c r="DI110" s="62"/>
      <c r="DJ110" s="62"/>
      <c r="DK110" s="62"/>
      <c r="DQ110" s="31"/>
      <c r="DZ110" s="31"/>
    </row>
    <row r="111" spans="1:130" ht="16.5" hidden="1" customHeight="1" x14ac:dyDescent="0.25">
      <c r="A111" s="282"/>
      <c r="B111" s="282"/>
      <c r="C111" s="282"/>
      <c r="D111" s="282"/>
      <c r="E111" s="282"/>
      <c r="F111" s="282"/>
      <c r="G111" s="282"/>
      <c r="H111" s="282"/>
      <c r="I111" s="282"/>
      <c r="J111" s="282"/>
      <c r="K111" s="282"/>
      <c r="L111" s="282"/>
      <c r="M111" s="282"/>
      <c r="N111" s="282"/>
      <c r="O111" s="282"/>
      <c r="P111" s="282"/>
      <c r="Q111" s="282"/>
      <c r="R111" s="282"/>
      <c r="S111" s="282"/>
      <c r="T111" s="282"/>
      <c r="U111" s="282"/>
      <c r="V111" s="282"/>
      <c r="DG111" s="62"/>
      <c r="DH111" s="62"/>
      <c r="DI111" s="62"/>
      <c r="DJ111" s="62"/>
      <c r="DK111" s="62"/>
      <c r="DQ111" s="31"/>
      <c r="DZ111" s="31"/>
    </row>
    <row r="112" spans="1:130" ht="16.5" hidden="1" customHeight="1" x14ac:dyDescent="0.25">
      <c r="A112" s="282"/>
      <c r="B112" s="282"/>
      <c r="C112" s="282"/>
      <c r="D112" s="282"/>
      <c r="E112" s="282"/>
      <c r="F112" s="282"/>
      <c r="G112" s="282"/>
      <c r="H112" s="282"/>
      <c r="I112" s="282"/>
      <c r="J112" s="282"/>
      <c r="K112" s="282"/>
      <c r="L112" s="282"/>
      <c r="M112" s="282"/>
      <c r="N112" s="282"/>
      <c r="O112" s="282"/>
      <c r="P112" s="282"/>
      <c r="Q112" s="282"/>
      <c r="R112" s="282"/>
      <c r="S112" s="282"/>
      <c r="T112" s="282"/>
      <c r="U112" s="282"/>
      <c r="V112" s="282"/>
      <c r="DG112" s="62"/>
      <c r="DH112" s="62"/>
      <c r="DI112" s="62"/>
      <c r="DJ112" s="62"/>
      <c r="DK112" s="62"/>
      <c r="DQ112" s="31"/>
      <c r="DZ112" s="31"/>
    </row>
    <row r="113" spans="1:130" ht="16.5" hidden="1" customHeight="1" x14ac:dyDescent="0.25">
      <c r="A113" s="282"/>
      <c r="B113" s="282"/>
      <c r="C113" s="282"/>
      <c r="D113" s="282"/>
      <c r="E113" s="282"/>
      <c r="F113" s="282"/>
      <c r="G113" s="282"/>
      <c r="H113" s="282"/>
      <c r="I113" s="282"/>
      <c r="J113" s="282"/>
      <c r="K113" s="282"/>
      <c r="L113" s="282"/>
      <c r="M113" s="282"/>
      <c r="N113" s="282"/>
      <c r="O113" s="282"/>
      <c r="P113" s="282"/>
      <c r="Q113" s="282"/>
      <c r="R113" s="282"/>
      <c r="S113" s="282"/>
      <c r="T113" s="282"/>
      <c r="U113" s="282"/>
      <c r="V113" s="282"/>
      <c r="DG113" s="62"/>
      <c r="DH113" s="62"/>
      <c r="DI113" s="62"/>
      <c r="DJ113" s="62"/>
      <c r="DK113" s="62"/>
      <c r="DQ113" s="31"/>
      <c r="DZ113" s="31"/>
    </row>
    <row r="114" spans="1:130" ht="16.5" hidden="1" customHeight="1" x14ac:dyDescent="0.25">
      <c r="A114" s="282"/>
      <c r="B114" s="282"/>
      <c r="C114" s="282"/>
      <c r="D114" s="282"/>
      <c r="E114" s="282"/>
      <c r="F114" s="282"/>
      <c r="G114" s="282"/>
      <c r="H114" s="282"/>
      <c r="I114" s="282"/>
      <c r="J114" s="282"/>
      <c r="K114" s="282"/>
      <c r="L114" s="282"/>
      <c r="M114" s="282"/>
      <c r="N114" s="282"/>
      <c r="O114" s="282"/>
      <c r="P114" s="282"/>
      <c r="Q114" s="282"/>
      <c r="R114" s="282"/>
      <c r="S114" s="282"/>
      <c r="T114" s="282"/>
      <c r="U114" s="282"/>
      <c r="V114" s="282"/>
      <c r="DG114" s="62"/>
      <c r="DH114" s="62"/>
      <c r="DI114" s="62"/>
      <c r="DJ114" s="62"/>
      <c r="DK114" s="62"/>
      <c r="DQ114" s="31"/>
      <c r="DZ114" s="31"/>
    </row>
    <row r="115" spans="1:130" ht="16.5" hidden="1" customHeight="1" x14ac:dyDescent="0.25">
      <c r="A115" s="282"/>
      <c r="B115" s="282"/>
      <c r="C115" s="282"/>
      <c r="D115" s="282"/>
      <c r="E115" s="282"/>
      <c r="F115" s="282"/>
      <c r="G115" s="282"/>
      <c r="H115" s="282"/>
      <c r="I115" s="282"/>
      <c r="J115" s="282"/>
      <c r="K115" s="282"/>
      <c r="L115" s="282"/>
      <c r="M115" s="282"/>
      <c r="N115" s="282"/>
      <c r="O115" s="282"/>
      <c r="P115" s="282"/>
      <c r="Q115" s="282"/>
      <c r="R115" s="282"/>
      <c r="S115" s="282"/>
      <c r="T115" s="282"/>
      <c r="U115" s="282"/>
      <c r="V115" s="282"/>
      <c r="DG115" s="62"/>
      <c r="DH115" s="62"/>
      <c r="DI115" s="62"/>
      <c r="DJ115" s="62"/>
      <c r="DK115" s="62"/>
      <c r="DQ115" s="31"/>
      <c r="DZ115" s="31"/>
    </row>
    <row r="116" spans="1:130" ht="16.5" hidden="1" customHeight="1" x14ac:dyDescent="0.25">
      <c r="A116" s="282"/>
      <c r="B116" s="282"/>
      <c r="C116" s="282"/>
      <c r="D116" s="282"/>
      <c r="E116" s="282"/>
      <c r="F116" s="282"/>
      <c r="G116" s="282"/>
      <c r="H116" s="282"/>
      <c r="I116" s="282"/>
      <c r="J116" s="282"/>
      <c r="K116" s="282"/>
      <c r="L116" s="282"/>
      <c r="M116" s="282"/>
      <c r="N116" s="282"/>
      <c r="O116" s="282"/>
      <c r="P116" s="282"/>
      <c r="Q116" s="282"/>
      <c r="R116" s="282"/>
      <c r="S116" s="282"/>
      <c r="T116" s="282"/>
      <c r="U116" s="282"/>
      <c r="V116" s="282"/>
      <c r="DG116" s="62"/>
      <c r="DH116" s="62"/>
      <c r="DI116" s="62"/>
      <c r="DJ116" s="62"/>
      <c r="DK116" s="62"/>
      <c r="DQ116" s="31"/>
      <c r="DZ116" s="31"/>
    </row>
    <row r="117" spans="1:130" ht="16.5" hidden="1" customHeight="1" x14ac:dyDescent="0.25">
      <c r="A117" s="282"/>
      <c r="B117" s="282"/>
      <c r="C117" s="282"/>
      <c r="D117" s="282"/>
      <c r="E117" s="282"/>
      <c r="F117" s="282"/>
      <c r="G117" s="282"/>
      <c r="H117" s="282"/>
      <c r="I117" s="282"/>
      <c r="J117" s="282"/>
      <c r="K117" s="282"/>
      <c r="L117" s="282"/>
      <c r="M117" s="282"/>
      <c r="N117" s="282"/>
      <c r="O117" s="282"/>
      <c r="P117" s="282"/>
      <c r="Q117" s="282"/>
      <c r="R117" s="282"/>
      <c r="S117" s="282"/>
      <c r="T117" s="282"/>
      <c r="U117" s="282"/>
      <c r="V117" s="282"/>
      <c r="DG117" s="62"/>
      <c r="DH117" s="62"/>
      <c r="DI117" s="62"/>
      <c r="DJ117" s="62"/>
      <c r="DK117" s="62"/>
      <c r="DQ117" s="31"/>
      <c r="DZ117" s="31"/>
    </row>
    <row r="118" spans="1:130" ht="16.5" hidden="1" customHeight="1" x14ac:dyDescent="0.25">
      <c r="A118" s="282"/>
      <c r="B118" s="282"/>
      <c r="C118" s="282"/>
      <c r="D118" s="282"/>
      <c r="E118" s="282"/>
      <c r="F118" s="282"/>
      <c r="G118" s="282"/>
      <c r="H118" s="282"/>
      <c r="I118" s="282"/>
      <c r="J118" s="282"/>
      <c r="K118" s="282"/>
      <c r="L118" s="282"/>
      <c r="M118" s="282"/>
      <c r="N118" s="282"/>
      <c r="O118" s="282"/>
      <c r="P118" s="282"/>
      <c r="Q118" s="282"/>
      <c r="R118" s="282"/>
      <c r="S118" s="282"/>
      <c r="T118" s="282"/>
      <c r="U118" s="282"/>
      <c r="V118" s="282"/>
      <c r="DG118" s="62"/>
      <c r="DH118" s="62"/>
      <c r="DI118" s="62"/>
      <c r="DJ118" s="62"/>
      <c r="DK118" s="62"/>
      <c r="DQ118" s="31"/>
      <c r="DZ118" s="31"/>
    </row>
    <row r="119" spans="1:130" ht="16.5" hidden="1" customHeight="1" x14ac:dyDescent="0.25">
      <c r="A119" s="282"/>
      <c r="B119" s="282"/>
      <c r="C119" s="282"/>
      <c r="D119" s="282"/>
      <c r="E119" s="282"/>
      <c r="F119" s="282"/>
      <c r="G119" s="282"/>
      <c r="H119" s="282"/>
      <c r="I119" s="282"/>
      <c r="J119" s="282"/>
      <c r="K119" s="282"/>
      <c r="L119" s="282"/>
      <c r="M119" s="282"/>
      <c r="N119" s="282"/>
      <c r="O119" s="282"/>
      <c r="P119" s="282"/>
      <c r="Q119" s="282"/>
      <c r="R119" s="282"/>
      <c r="S119" s="282"/>
      <c r="T119" s="282"/>
      <c r="U119" s="282"/>
      <c r="V119" s="282"/>
      <c r="DG119" s="62"/>
      <c r="DH119" s="62"/>
      <c r="DI119" s="62"/>
      <c r="DJ119" s="62"/>
      <c r="DK119" s="62"/>
      <c r="DQ119" s="31"/>
      <c r="DZ119" s="31"/>
    </row>
    <row r="120" spans="1:130" ht="16.5" hidden="1" customHeight="1" x14ac:dyDescent="0.25">
      <c r="A120" s="282"/>
      <c r="B120" s="282"/>
      <c r="C120" s="282"/>
      <c r="D120" s="282"/>
      <c r="E120" s="282"/>
      <c r="F120" s="282"/>
      <c r="G120" s="282"/>
      <c r="H120" s="282"/>
      <c r="I120" s="282"/>
      <c r="J120" s="282"/>
      <c r="K120" s="282"/>
      <c r="L120" s="282"/>
      <c r="M120" s="282"/>
      <c r="N120" s="282"/>
      <c r="O120" s="282"/>
      <c r="P120" s="282"/>
      <c r="Q120" s="282"/>
      <c r="R120" s="282"/>
      <c r="S120" s="282"/>
      <c r="T120" s="282"/>
      <c r="U120" s="282"/>
      <c r="V120" s="282"/>
      <c r="DG120" s="62"/>
      <c r="DH120" s="62"/>
      <c r="DI120" s="62"/>
      <c r="DJ120" s="62"/>
      <c r="DK120" s="62"/>
      <c r="DQ120" s="31"/>
      <c r="DZ120" s="31"/>
    </row>
    <row r="121" spans="1:130" ht="16.5" hidden="1" customHeight="1" x14ac:dyDescent="0.25">
      <c r="A121" s="282"/>
      <c r="B121" s="282"/>
      <c r="C121" s="282"/>
      <c r="D121" s="282"/>
      <c r="E121" s="282"/>
      <c r="F121" s="282"/>
      <c r="G121" s="282"/>
      <c r="H121" s="282"/>
      <c r="I121" s="282"/>
      <c r="J121" s="282"/>
      <c r="K121" s="282"/>
      <c r="L121" s="282"/>
      <c r="M121" s="282"/>
      <c r="N121" s="282"/>
      <c r="O121" s="282"/>
      <c r="P121" s="282"/>
      <c r="Q121" s="282"/>
      <c r="R121" s="282"/>
      <c r="S121" s="282"/>
      <c r="T121" s="282"/>
      <c r="U121" s="282"/>
      <c r="V121" s="282"/>
      <c r="DG121" s="62"/>
      <c r="DH121" s="62"/>
      <c r="DI121" s="62"/>
      <c r="DJ121" s="62"/>
      <c r="DK121" s="62"/>
      <c r="DQ121" s="31"/>
      <c r="DZ121" s="31"/>
    </row>
    <row r="122" spans="1:130" ht="16.5" hidden="1" customHeight="1" x14ac:dyDescent="0.25">
      <c r="A122" s="282"/>
      <c r="B122" s="282"/>
      <c r="C122" s="282"/>
      <c r="D122" s="282"/>
      <c r="E122" s="282"/>
      <c r="F122" s="282"/>
      <c r="G122" s="282"/>
      <c r="H122" s="282"/>
      <c r="I122" s="282"/>
      <c r="J122" s="282"/>
      <c r="K122" s="282"/>
      <c r="L122" s="282"/>
      <c r="M122" s="282"/>
      <c r="N122" s="282"/>
      <c r="O122" s="282"/>
      <c r="P122" s="282"/>
      <c r="Q122" s="282"/>
      <c r="R122" s="282"/>
      <c r="S122" s="282"/>
      <c r="T122" s="282"/>
      <c r="U122" s="282"/>
      <c r="V122" s="282"/>
      <c r="DR122" s="22"/>
      <c r="DS122" s="22"/>
      <c r="DT122" s="22"/>
      <c r="DU122" s="22"/>
      <c r="DV122" s="22"/>
      <c r="DW122" s="22"/>
      <c r="DX122" s="22"/>
      <c r="DY122" s="22"/>
      <c r="DZ122" s="22"/>
    </row>
    <row r="123" spans="1:130" ht="16.5" hidden="1" customHeight="1" x14ac:dyDescent="0.25">
      <c r="A123" s="282"/>
      <c r="B123" s="282"/>
      <c r="C123" s="282"/>
      <c r="D123" s="282"/>
      <c r="E123" s="282"/>
      <c r="F123" s="282"/>
      <c r="G123" s="282"/>
      <c r="H123" s="282"/>
      <c r="I123" s="282"/>
      <c r="J123" s="282"/>
      <c r="K123" s="282"/>
      <c r="L123" s="282"/>
      <c r="M123" s="282"/>
      <c r="N123" s="282"/>
      <c r="O123" s="282"/>
      <c r="P123" s="282"/>
      <c r="Q123" s="282"/>
      <c r="R123" s="282"/>
      <c r="S123" s="282"/>
      <c r="T123" s="282"/>
      <c r="U123" s="282"/>
      <c r="V123" s="282"/>
    </row>
    <row r="124" spans="1:130" ht="16.5" hidden="1" customHeight="1" x14ac:dyDescent="0.25">
      <c r="A124" s="282"/>
      <c r="B124" s="282"/>
      <c r="C124" s="282"/>
      <c r="D124" s="282"/>
      <c r="E124" s="282"/>
      <c r="F124" s="282"/>
      <c r="G124" s="282"/>
      <c r="H124" s="282"/>
      <c r="I124" s="282"/>
      <c r="J124" s="282"/>
      <c r="K124" s="282"/>
      <c r="L124" s="282"/>
      <c r="M124" s="282"/>
      <c r="N124" s="282"/>
      <c r="O124" s="282"/>
      <c r="P124" s="282"/>
      <c r="Q124" s="282"/>
      <c r="R124" s="282"/>
      <c r="S124" s="282"/>
      <c r="T124" s="282"/>
      <c r="U124" s="282"/>
      <c r="V124" s="282"/>
      <c r="DL124" s="32"/>
    </row>
    <row r="125" spans="1:130" ht="16.5" hidden="1" customHeight="1" x14ac:dyDescent="0.25">
      <c r="A125" s="282"/>
      <c r="B125" s="282"/>
      <c r="C125" s="282"/>
      <c r="D125" s="282"/>
      <c r="E125" s="282"/>
      <c r="F125" s="282"/>
      <c r="G125" s="282"/>
      <c r="H125" s="282"/>
      <c r="I125" s="282"/>
      <c r="J125" s="282"/>
      <c r="K125" s="282"/>
      <c r="L125" s="282"/>
      <c r="M125" s="282"/>
      <c r="N125" s="282"/>
      <c r="O125" s="282"/>
      <c r="P125" s="282"/>
      <c r="Q125" s="282"/>
      <c r="R125" s="282"/>
      <c r="S125" s="282"/>
      <c r="T125" s="282"/>
      <c r="U125" s="282"/>
      <c r="V125" s="282"/>
      <c r="DL125" s="32"/>
    </row>
    <row r="126" spans="1:130" ht="16.5" hidden="1" customHeight="1" x14ac:dyDescent="0.25">
      <c r="A126" s="282"/>
      <c r="B126" s="282"/>
      <c r="C126" s="282"/>
      <c r="D126" s="282"/>
      <c r="E126" s="282"/>
      <c r="F126" s="282"/>
      <c r="G126" s="282"/>
      <c r="H126" s="282"/>
      <c r="I126" s="282"/>
      <c r="J126" s="282"/>
      <c r="K126" s="282"/>
      <c r="L126" s="282"/>
      <c r="M126" s="282"/>
      <c r="N126" s="282"/>
      <c r="O126" s="282"/>
      <c r="P126" s="282"/>
      <c r="Q126" s="282"/>
      <c r="R126" s="282"/>
      <c r="S126" s="282"/>
      <c r="T126" s="282"/>
      <c r="U126" s="282"/>
      <c r="V126" s="282"/>
      <c r="DL126" s="32"/>
    </row>
    <row r="127" spans="1:130" ht="16.5" hidden="1" customHeight="1" x14ac:dyDescent="0.25">
      <c r="A127" s="282"/>
      <c r="B127" s="282"/>
      <c r="C127" s="282"/>
      <c r="D127" s="282"/>
      <c r="E127" s="282"/>
      <c r="F127" s="282"/>
      <c r="G127" s="282"/>
      <c r="H127" s="282"/>
      <c r="I127" s="282"/>
      <c r="J127" s="282"/>
      <c r="K127" s="282"/>
      <c r="L127" s="282"/>
      <c r="M127" s="282"/>
      <c r="N127" s="282"/>
      <c r="O127" s="282"/>
      <c r="P127" s="282"/>
      <c r="Q127" s="282"/>
      <c r="R127" s="282"/>
      <c r="S127" s="282"/>
      <c r="T127" s="282"/>
      <c r="U127" s="282"/>
      <c r="V127" s="282"/>
      <c r="DL127" s="32"/>
    </row>
    <row r="128" spans="1:130" ht="16.5" hidden="1" customHeight="1" x14ac:dyDescent="0.25">
      <c r="A128" s="282"/>
      <c r="B128" s="282"/>
      <c r="C128" s="282"/>
      <c r="D128" s="282"/>
      <c r="E128" s="282"/>
      <c r="F128" s="282"/>
      <c r="G128" s="282"/>
      <c r="H128" s="282"/>
      <c r="I128" s="282"/>
      <c r="J128" s="282"/>
      <c r="K128" s="282"/>
      <c r="L128" s="282"/>
      <c r="M128" s="282"/>
      <c r="N128" s="282"/>
      <c r="O128" s="282"/>
      <c r="P128" s="282"/>
      <c r="Q128" s="282"/>
      <c r="R128" s="282"/>
      <c r="S128" s="282"/>
      <c r="T128" s="282"/>
      <c r="U128" s="282"/>
      <c r="V128" s="282"/>
      <c r="DL128" s="32"/>
    </row>
    <row r="129" spans="1:117" ht="16.5" hidden="1" customHeight="1" x14ac:dyDescent="0.25">
      <c r="A129" s="282"/>
      <c r="B129" s="282"/>
      <c r="C129" s="282"/>
      <c r="D129" s="282"/>
      <c r="E129" s="282"/>
      <c r="F129" s="282"/>
      <c r="G129" s="282"/>
      <c r="H129" s="282"/>
      <c r="I129" s="282"/>
      <c r="J129" s="282"/>
      <c r="K129" s="282"/>
      <c r="L129" s="282"/>
      <c r="M129" s="282"/>
      <c r="N129" s="282"/>
      <c r="O129" s="282"/>
      <c r="P129" s="282"/>
      <c r="Q129" s="282"/>
      <c r="R129" s="282"/>
      <c r="S129" s="282"/>
      <c r="T129" s="282"/>
      <c r="U129" s="282"/>
      <c r="V129" s="282"/>
    </row>
    <row r="130" spans="1:117" ht="16.5" hidden="1" customHeight="1" x14ac:dyDescent="0.25">
      <c r="A130" s="282"/>
      <c r="B130" s="282"/>
      <c r="C130" s="282"/>
      <c r="D130" s="282"/>
      <c r="E130" s="282"/>
      <c r="F130" s="282"/>
      <c r="G130" s="282"/>
      <c r="H130" s="282"/>
      <c r="I130" s="282"/>
      <c r="J130" s="282"/>
      <c r="K130" s="282"/>
      <c r="L130" s="282"/>
      <c r="M130" s="282"/>
      <c r="N130" s="282"/>
      <c r="O130" s="282"/>
      <c r="P130" s="282"/>
      <c r="Q130" s="282"/>
      <c r="R130" s="282"/>
      <c r="S130" s="282"/>
      <c r="T130" s="282"/>
      <c r="U130" s="282"/>
      <c r="V130" s="282"/>
      <c r="DL130" s="32"/>
      <c r="DM130" s="32"/>
    </row>
    <row r="131" spans="1:117" ht="16.5" hidden="1" customHeight="1" x14ac:dyDescent="0.25">
      <c r="A131" s="282"/>
      <c r="B131" s="282"/>
      <c r="C131" s="282"/>
      <c r="D131" s="282"/>
      <c r="E131" s="282"/>
      <c r="F131" s="282"/>
      <c r="G131" s="282"/>
      <c r="H131" s="282"/>
      <c r="I131" s="282"/>
      <c r="J131" s="282"/>
      <c r="K131" s="282"/>
      <c r="L131" s="282"/>
      <c r="M131" s="282"/>
      <c r="N131" s="282"/>
      <c r="O131" s="282"/>
      <c r="P131" s="282"/>
      <c r="Q131" s="282"/>
      <c r="R131" s="282"/>
      <c r="S131" s="282"/>
      <c r="T131" s="282"/>
      <c r="U131" s="282"/>
      <c r="V131" s="282"/>
    </row>
    <row r="132" spans="1:117" ht="16.5" hidden="1" customHeight="1" x14ac:dyDescent="0.25">
      <c r="A132" s="282"/>
      <c r="B132" s="282"/>
      <c r="C132" s="282"/>
      <c r="D132" s="282"/>
      <c r="E132" s="282"/>
      <c r="F132" s="282"/>
      <c r="G132" s="282"/>
      <c r="H132" s="282"/>
      <c r="I132" s="282"/>
      <c r="J132" s="282"/>
      <c r="K132" s="282"/>
      <c r="L132" s="282"/>
      <c r="M132" s="282"/>
      <c r="N132" s="282"/>
      <c r="O132" s="282"/>
      <c r="P132" s="282"/>
      <c r="Q132" s="282"/>
      <c r="R132" s="282"/>
      <c r="S132" s="282"/>
      <c r="T132" s="282"/>
      <c r="U132" s="282"/>
      <c r="V132" s="282"/>
    </row>
    <row r="133" spans="1:117" hidden="1" x14ac:dyDescent="0.25">
      <c r="A133" s="282"/>
      <c r="B133" s="282"/>
      <c r="C133" s="282"/>
      <c r="D133" s="282"/>
      <c r="E133" s="282"/>
      <c r="F133" s="282"/>
      <c r="G133" s="282"/>
      <c r="H133" s="282"/>
      <c r="I133" s="282"/>
      <c r="J133" s="282"/>
      <c r="K133" s="282"/>
      <c r="L133" s="282"/>
      <c r="M133" s="282"/>
      <c r="N133" s="282"/>
      <c r="O133" s="282"/>
      <c r="P133" s="282"/>
      <c r="Q133" s="282"/>
      <c r="R133" s="282"/>
      <c r="S133" s="282"/>
      <c r="T133" s="282"/>
      <c r="U133" s="282"/>
      <c r="V133" s="282"/>
    </row>
    <row r="134" spans="1:117" hidden="1" x14ac:dyDescent="0.25">
      <c r="A134" s="282"/>
      <c r="B134" s="282"/>
      <c r="C134" s="282"/>
      <c r="D134" s="282"/>
      <c r="E134" s="282"/>
      <c r="F134" s="282"/>
      <c r="G134" s="282"/>
      <c r="H134" s="282"/>
      <c r="I134" s="282"/>
      <c r="J134" s="282"/>
      <c r="K134" s="282"/>
      <c r="L134" s="282"/>
      <c r="M134" s="282"/>
      <c r="N134" s="282"/>
      <c r="O134" s="282"/>
      <c r="P134" s="282"/>
      <c r="Q134" s="282"/>
      <c r="R134" s="282"/>
      <c r="S134" s="282"/>
      <c r="T134" s="282"/>
      <c r="U134" s="282"/>
      <c r="V134" s="282"/>
    </row>
    <row r="135" spans="1:117" hidden="1" x14ac:dyDescent="0.25">
      <c r="A135" s="282"/>
      <c r="B135" s="282"/>
      <c r="C135" s="282"/>
      <c r="D135" s="282"/>
      <c r="E135" s="282"/>
      <c r="F135" s="282"/>
      <c r="G135" s="282"/>
      <c r="H135" s="282"/>
      <c r="I135" s="282"/>
      <c r="J135" s="282"/>
      <c r="K135" s="282"/>
      <c r="L135" s="282"/>
      <c r="M135" s="282"/>
      <c r="N135" s="282"/>
      <c r="O135" s="282"/>
      <c r="P135" s="282"/>
      <c r="Q135" s="282"/>
      <c r="R135" s="282"/>
      <c r="S135" s="282"/>
      <c r="T135" s="282"/>
      <c r="U135" s="282"/>
      <c r="V135" s="282"/>
    </row>
    <row r="136" spans="1:117" hidden="1" x14ac:dyDescent="0.25">
      <c r="A136" s="282"/>
      <c r="B136" s="282"/>
      <c r="C136" s="282"/>
      <c r="D136" s="282"/>
      <c r="E136" s="282"/>
      <c r="F136" s="282"/>
      <c r="G136" s="282"/>
      <c r="H136" s="282"/>
      <c r="I136" s="282"/>
      <c r="J136" s="282"/>
      <c r="K136" s="282"/>
      <c r="L136" s="282"/>
      <c r="M136" s="282"/>
      <c r="N136" s="282"/>
      <c r="O136" s="282"/>
      <c r="P136" s="282"/>
      <c r="Q136" s="282"/>
      <c r="R136" s="282"/>
      <c r="S136" s="282"/>
      <c r="T136" s="282"/>
      <c r="U136" s="282"/>
      <c r="V136" s="282"/>
    </row>
    <row r="137" spans="1:117" hidden="1" x14ac:dyDescent="0.25">
      <c r="A137" s="282"/>
      <c r="B137" s="282"/>
      <c r="C137" s="282"/>
      <c r="D137" s="282"/>
      <c r="E137" s="282"/>
      <c r="F137" s="282"/>
      <c r="G137" s="282"/>
      <c r="H137" s="282"/>
      <c r="I137" s="282"/>
      <c r="J137" s="282"/>
      <c r="K137" s="282"/>
      <c r="L137" s="282"/>
      <c r="M137" s="282"/>
      <c r="N137" s="282"/>
      <c r="O137" s="282"/>
      <c r="P137" s="282"/>
      <c r="Q137" s="282"/>
      <c r="R137" s="282"/>
      <c r="S137" s="282"/>
      <c r="T137" s="282"/>
      <c r="U137" s="282"/>
      <c r="V137" s="282"/>
    </row>
    <row r="138" spans="1:117" hidden="1" x14ac:dyDescent="0.25">
      <c r="A138" s="282"/>
      <c r="B138" s="282"/>
      <c r="C138" s="282"/>
      <c r="D138" s="282"/>
      <c r="E138" s="282"/>
      <c r="F138" s="282"/>
      <c r="G138" s="282"/>
      <c r="H138" s="282"/>
      <c r="I138" s="282"/>
      <c r="J138" s="282"/>
      <c r="K138" s="282"/>
      <c r="L138" s="282"/>
      <c r="M138" s="282"/>
      <c r="N138" s="282"/>
      <c r="O138" s="282"/>
      <c r="P138" s="282"/>
      <c r="Q138" s="282"/>
      <c r="R138" s="282"/>
      <c r="S138" s="282"/>
      <c r="T138" s="282"/>
      <c r="U138" s="282"/>
      <c r="V138" s="282"/>
    </row>
    <row r="139" spans="1:117" hidden="1" x14ac:dyDescent="0.25">
      <c r="A139" s="282"/>
      <c r="B139" s="282"/>
      <c r="C139" s="282"/>
      <c r="D139" s="282"/>
      <c r="E139" s="282"/>
      <c r="F139" s="282"/>
      <c r="G139" s="282"/>
      <c r="H139" s="282"/>
      <c r="I139" s="282"/>
      <c r="J139" s="282"/>
      <c r="K139" s="282"/>
      <c r="L139" s="282"/>
      <c r="M139" s="282"/>
      <c r="N139" s="282"/>
      <c r="O139" s="282"/>
      <c r="P139" s="282"/>
      <c r="Q139" s="282"/>
      <c r="R139" s="282"/>
      <c r="S139" s="282"/>
      <c r="T139" s="282"/>
      <c r="U139" s="282"/>
      <c r="V139" s="282"/>
    </row>
    <row r="140" spans="1:117" hidden="1" x14ac:dyDescent="0.25">
      <c r="A140" s="282"/>
      <c r="B140" s="282"/>
      <c r="C140" s="282"/>
      <c r="D140" s="282"/>
      <c r="E140" s="282"/>
      <c r="F140" s="282"/>
      <c r="G140" s="282"/>
      <c r="H140" s="282"/>
      <c r="I140" s="282"/>
      <c r="J140" s="282"/>
      <c r="K140" s="282"/>
      <c r="L140" s="282"/>
      <c r="M140" s="282"/>
      <c r="N140" s="282"/>
      <c r="O140" s="282"/>
      <c r="P140" s="282"/>
      <c r="Q140" s="282"/>
      <c r="R140" s="282"/>
      <c r="S140" s="282"/>
      <c r="T140" s="282"/>
      <c r="U140" s="282"/>
      <c r="V140" s="282"/>
    </row>
    <row r="141" spans="1:117" hidden="1" x14ac:dyDescent="0.25">
      <c r="A141" s="282"/>
      <c r="B141" s="282"/>
      <c r="C141" s="282"/>
      <c r="D141" s="282"/>
      <c r="E141" s="282"/>
      <c r="F141" s="282"/>
      <c r="G141" s="282"/>
      <c r="H141" s="282"/>
      <c r="I141" s="282"/>
      <c r="J141" s="282"/>
      <c r="K141" s="282"/>
      <c r="L141" s="282"/>
      <c r="M141" s="282"/>
      <c r="N141" s="282"/>
      <c r="O141" s="282"/>
      <c r="P141" s="282"/>
      <c r="Q141" s="282"/>
      <c r="R141" s="282"/>
      <c r="S141" s="282"/>
      <c r="T141" s="282"/>
      <c r="U141" s="282"/>
      <c r="V141" s="282"/>
    </row>
    <row r="142" spans="1:117" hidden="1" x14ac:dyDescent="0.25">
      <c r="A142" s="282"/>
      <c r="B142" s="282"/>
      <c r="C142" s="282"/>
      <c r="D142" s="282"/>
      <c r="E142" s="282"/>
      <c r="F142" s="282"/>
      <c r="G142" s="282"/>
      <c r="H142" s="282"/>
      <c r="I142" s="282"/>
      <c r="J142" s="282"/>
      <c r="K142" s="282"/>
      <c r="L142" s="282"/>
      <c r="M142" s="282"/>
      <c r="N142" s="282"/>
      <c r="O142" s="282"/>
      <c r="P142" s="282"/>
      <c r="Q142" s="282"/>
      <c r="R142" s="282"/>
      <c r="S142" s="282"/>
      <c r="T142" s="282"/>
      <c r="U142" s="282"/>
      <c r="V142" s="282"/>
    </row>
    <row r="143" spans="1:117" hidden="1" x14ac:dyDescent="0.25">
      <c r="A143" s="282"/>
      <c r="B143" s="282"/>
      <c r="C143" s="282"/>
      <c r="D143" s="282"/>
      <c r="E143" s="282"/>
      <c r="F143" s="282"/>
      <c r="G143" s="282"/>
      <c r="H143" s="282"/>
      <c r="I143" s="282"/>
      <c r="J143" s="282"/>
      <c r="K143" s="282"/>
      <c r="L143" s="282"/>
      <c r="M143" s="282"/>
      <c r="N143" s="282"/>
      <c r="O143" s="282"/>
      <c r="P143" s="282"/>
      <c r="Q143" s="282"/>
      <c r="R143" s="282"/>
      <c r="S143" s="282"/>
      <c r="T143" s="282"/>
      <c r="U143" s="282"/>
      <c r="V143" s="282"/>
    </row>
    <row r="144" spans="1:117" hidden="1" x14ac:dyDescent="0.25">
      <c r="A144" s="282"/>
      <c r="B144" s="282"/>
      <c r="C144" s="282"/>
      <c r="D144" s="282"/>
      <c r="E144" s="282"/>
      <c r="F144" s="282"/>
      <c r="G144" s="282"/>
      <c r="H144" s="282"/>
      <c r="I144" s="282"/>
      <c r="J144" s="282"/>
      <c r="K144" s="282"/>
      <c r="L144" s="282"/>
      <c r="M144" s="282"/>
      <c r="N144" s="282"/>
      <c r="O144" s="282"/>
      <c r="P144" s="282"/>
      <c r="Q144" s="282"/>
      <c r="R144" s="282"/>
      <c r="S144" s="282"/>
      <c r="T144" s="282"/>
      <c r="U144" s="282"/>
      <c r="V144" s="282"/>
    </row>
    <row r="145" spans="1:22" hidden="1" x14ac:dyDescent="0.25">
      <c r="A145" s="282"/>
      <c r="B145" s="282"/>
      <c r="C145" s="282"/>
      <c r="D145" s="282"/>
      <c r="E145" s="282"/>
      <c r="F145" s="282"/>
      <c r="G145" s="282"/>
      <c r="H145" s="282"/>
      <c r="I145" s="282"/>
      <c r="J145" s="282"/>
      <c r="K145" s="282"/>
      <c r="L145" s="282"/>
      <c r="M145" s="282"/>
      <c r="N145" s="282"/>
      <c r="O145" s="282"/>
      <c r="P145" s="282"/>
      <c r="Q145" s="282"/>
      <c r="R145" s="282"/>
      <c r="S145" s="282"/>
      <c r="T145" s="282"/>
      <c r="U145" s="282"/>
      <c r="V145" s="282"/>
    </row>
    <row r="146" spans="1:22" hidden="1" x14ac:dyDescent="0.25">
      <c r="A146" s="282"/>
      <c r="B146" s="282"/>
      <c r="C146" s="282"/>
      <c r="D146" s="282"/>
      <c r="E146" s="282"/>
      <c r="F146" s="282"/>
      <c r="G146" s="282"/>
      <c r="H146" s="282"/>
      <c r="I146" s="282"/>
      <c r="J146" s="282"/>
      <c r="K146" s="282"/>
      <c r="L146" s="282"/>
      <c r="M146" s="282"/>
      <c r="N146" s="282"/>
      <c r="O146" s="282"/>
      <c r="P146" s="282"/>
      <c r="Q146" s="282"/>
      <c r="R146" s="282"/>
      <c r="S146" s="282"/>
      <c r="T146" s="282"/>
      <c r="U146" s="282"/>
      <c r="V146" s="282"/>
    </row>
    <row r="147" spans="1:22" hidden="1" x14ac:dyDescent="0.25">
      <c r="A147" s="282"/>
      <c r="B147" s="282"/>
      <c r="C147" s="282"/>
      <c r="D147" s="282"/>
      <c r="E147" s="282"/>
      <c r="F147" s="282"/>
      <c r="G147" s="282"/>
      <c r="H147" s="282"/>
      <c r="I147" s="282"/>
      <c r="J147" s="282"/>
      <c r="K147" s="282"/>
      <c r="L147" s="282"/>
      <c r="M147" s="282"/>
      <c r="N147" s="282"/>
      <c r="O147" s="282"/>
      <c r="P147" s="282"/>
      <c r="Q147" s="282"/>
      <c r="R147" s="282"/>
      <c r="S147" s="282"/>
      <c r="T147" s="282"/>
      <c r="U147" s="282"/>
      <c r="V147" s="282"/>
    </row>
    <row r="148" spans="1:22" hidden="1" x14ac:dyDescent="0.25">
      <c r="A148" s="282"/>
      <c r="B148" s="282"/>
      <c r="C148" s="282"/>
      <c r="D148" s="282"/>
      <c r="E148" s="282"/>
      <c r="F148" s="282"/>
      <c r="G148" s="282"/>
      <c r="H148" s="282"/>
      <c r="I148" s="282"/>
      <c r="J148" s="282"/>
      <c r="K148" s="282"/>
      <c r="L148" s="282"/>
      <c r="M148" s="282"/>
      <c r="N148" s="282"/>
      <c r="O148" s="282"/>
      <c r="P148" s="282"/>
      <c r="Q148" s="282"/>
      <c r="R148" s="282"/>
      <c r="S148" s="282"/>
      <c r="T148" s="282"/>
      <c r="U148" s="282"/>
      <c r="V148" s="282"/>
    </row>
    <row r="149" spans="1:22" hidden="1" x14ac:dyDescent="0.25">
      <c r="A149" s="282"/>
      <c r="B149" s="282"/>
      <c r="C149" s="282"/>
      <c r="D149" s="282"/>
      <c r="E149" s="282"/>
      <c r="F149" s="282"/>
      <c r="G149" s="282"/>
      <c r="H149" s="282"/>
      <c r="I149" s="282"/>
      <c r="J149" s="282"/>
      <c r="K149" s="282"/>
      <c r="L149" s="282"/>
      <c r="M149" s="282"/>
      <c r="N149" s="282"/>
      <c r="O149" s="282"/>
      <c r="P149" s="282"/>
      <c r="Q149" s="282"/>
      <c r="R149" s="282"/>
      <c r="S149" s="282"/>
      <c r="T149" s="282"/>
      <c r="U149" s="282"/>
      <c r="V149" s="282"/>
    </row>
    <row r="150" spans="1:22" hidden="1" x14ac:dyDescent="0.25">
      <c r="A150" s="282"/>
      <c r="B150" s="282"/>
      <c r="C150" s="282"/>
      <c r="D150" s="282"/>
      <c r="E150" s="282"/>
      <c r="F150" s="282"/>
      <c r="G150" s="282"/>
      <c r="H150" s="282"/>
      <c r="I150" s="282"/>
      <c r="J150" s="282"/>
      <c r="K150" s="282"/>
      <c r="L150" s="282"/>
      <c r="M150" s="282"/>
      <c r="N150" s="282"/>
      <c r="O150" s="282"/>
      <c r="P150" s="282"/>
      <c r="Q150" s="282"/>
      <c r="R150" s="282"/>
      <c r="S150" s="282"/>
      <c r="T150" s="282"/>
      <c r="U150" s="282"/>
      <c r="V150" s="282"/>
    </row>
    <row r="151" spans="1:22" hidden="1" x14ac:dyDescent="0.25">
      <c r="A151" s="282"/>
      <c r="B151" s="282"/>
      <c r="C151" s="282"/>
      <c r="D151" s="282"/>
      <c r="E151" s="282"/>
      <c r="F151" s="282"/>
      <c r="G151" s="282"/>
      <c r="H151" s="282"/>
      <c r="I151" s="282"/>
      <c r="J151" s="282"/>
      <c r="K151" s="282"/>
      <c r="L151" s="282"/>
      <c r="M151" s="282"/>
      <c r="N151" s="282"/>
      <c r="O151" s="282"/>
      <c r="P151" s="282"/>
      <c r="Q151" s="282"/>
      <c r="R151" s="282"/>
      <c r="S151" s="282"/>
      <c r="T151" s="282"/>
      <c r="U151" s="282"/>
      <c r="V151" s="282"/>
    </row>
    <row r="152" spans="1:22" hidden="1" x14ac:dyDescent="0.25">
      <c r="A152" s="282"/>
      <c r="B152" s="282"/>
      <c r="C152" s="282"/>
      <c r="D152" s="282"/>
      <c r="E152" s="282"/>
      <c r="F152" s="282"/>
      <c r="G152" s="282"/>
      <c r="H152" s="282"/>
      <c r="I152" s="282"/>
      <c r="J152" s="282"/>
      <c r="K152" s="282"/>
      <c r="L152" s="282"/>
      <c r="M152" s="282"/>
      <c r="N152" s="282"/>
      <c r="O152" s="282"/>
      <c r="P152" s="282"/>
      <c r="Q152" s="282"/>
      <c r="R152" s="282"/>
      <c r="S152" s="282"/>
      <c r="T152" s="282"/>
      <c r="U152" s="282"/>
      <c r="V152" s="282"/>
    </row>
    <row r="153" spans="1:22" hidden="1" x14ac:dyDescent="0.25">
      <c r="A153" s="282"/>
      <c r="B153" s="282"/>
      <c r="C153" s="282"/>
      <c r="D153" s="282"/>
      <c r="E153" s="282"/>
      <c r="F153" s="282"/>
      <c r="G153" s="282"/>
      <c r="H153" s="282"/>
      <c r="I153" s="282"/>
      <c r="J153" s="282"/>
      <c r="K153" s="282"/>
      <c r="L153" s="282"/>
      <c r="M153" s="282"/>
      <c r="N153" s="282"/>
      <c r="O153" s="282"/>
      <c r="P153" s="282"/>
      <c r="Q153" s="282"/>
      <c r="R153" s="282"/>
      <c r="S153" s="282"/>
      <c r="T153" s="282"/>
      <c r="U153" s="282"/>
      <c r="V153" s="282"/>
    </row>
    <row r="154" spans="1:22" hidden="1" x14ac:dyDescent="0.25">
      <c r="A154" s="282"/>
      <c r="B154" s="282"/>
      <c r="C154" s="282"/>
      <c r="D154" s="282"/>
      <c r="E154" s="282"/>
      <c r="F154" s="282"/>
      <c r="G154" s="282"/>
      <c r="H154" s="282"/>
      <c r="I154" s="282"/>
      <c r="J154" s="282"/>
      <c r="K154" s="282"/>
      <c r="L154" s="282"/>
      <c r="M154" s="282"/>
      <c r="N154" s="282"/>
      <c r="O154" s="282"/>
      <c r="P154" s="282"/>
      <c r="Q154" s="282"/>
      <c r="R154" s="282"/>
      <c r="S154" s="282"/>
      <c r="T154" s="282"/>
      <c r="U154" s="282"/>
      <c r="V154" s="282"/>
    </row>
    <row r="155" spans="1:22" hidden="1" x14ac:dyDescent="0.25">
      <c r="A155" s="282"/>
      <c r="B155" s="282"/>
      <c r="C155" s="282"/>
      <c r="D155" s="282"/>
      <c r="E155" s="282"/>
      <c r="F155" s="282"/>
      <c r="G155" s="282"/>
      <c r="H155" s="282"/>
      <c r="I155" s="282"/>
      <c r="J155" s="282"/>
      <c r="K155" s="282"/>
      <c r="L155" s="282"/>
      <c r="M155" s="282"/>
      <c r="N155" s="282"/>
      <c r="O155" s="282"/>
      <c r="P155" s="282"/>
      <c r="Q155" s="282"/>
      <c r="R155" s="282"/>
      <c r="S155" s="282"/>
      <c r="T155" s="282"/>
      <c r="U155" s="282"/>
      <c r="V155" s="282"/>
    </row>
    <row r="156" spans="1:22" hidden="1" x14ac:dyDescent="0.25">
      <c r="A156" s="282"/>
      <c r="B156" s="282"/>
      <c r="C156" s="282"/>
      <c r="D156" s="282"/>
      <c r="E156" s="282"/>
      <c r="F156" s="282"/>
      <c r="G156" s="282"/>
      <c r="H156" s="282"/>
      <c r="I156" s="282"/>
      <c r="J156" s="282"/>
      <c r="K156" s="282"/>
      <c r="L156" s="282"/>
      <c r="M156" s="282"/>
      <c r="N156" s="282"/>
      <c r="O156" s="282"/>
      <c r="P156" s="282"/>
      <c r="Q156" s="282"/>
      <c r="R156" s="282"/>
      <c r="S156" s="282"/>
      <c r="T156" s="282"/>
      <c r="U156" s="282"/>
      <c r="V156" s="282"/>
    </row>
    <row r="157" spans="1:22" hidden="1" x14ac:dyDescent="0.25">
      <c r="A157" s="282"/>
      <c r="B157" s="282"/>
      <c r="C157" s="282"/>
      <c r="D157" s="282"/>
      <c r="E157" s="282"/>
      <c r="F157" s="282"/>
      <c r="G157" s="282"/>
      <c r="H157" s="282"/>
      <c r="I157" s="282"/>
      <c r="J157" s="282"/>
      <c r="K157" s="282"/>
      <c r="L157" s="282"/>
      <c r="M157" s="282"/>
      <c r="N157" s="282"/>
      <c r="O157" s="282"/>
      <c r="P157" s="282"/>
      <c r="Q157" s="282"/>
      <c r="R157" s="282"/>
      <c r="S157" s="282"/>
      <c r="T157" s="282"/>
      <c r="U157" s="282"/>
      <c r="V157" s="282"/>
    </row>
    <row r="158" spans="1:22" hidden="1" x14ac:dyDescent="0.25">
      <c r="A158" s="282"/>
      <c r="B158" s="282"/>
      <c r="C158" s="282"/>
      <c r="D158" s="282"/>
      <c r="E158" s="282"/>
      <c r="F158" s="282"/>
      <c r="G158" s="282"/>
      <c r="H158" s="282"/>
      <c r="I158" s="282"/>
      <c r="J158" s="282"/>
      <c r="K158" s="282"/>
      <c r="L158" s="282"/>
      <c r="M158" s="282"/>
      <c r="N158" s="282"/>
      <c r="O158" s="282"/>
      <c r="P158" s="282"/>
      <c r="Q158" s="282"/>
      <c r="R158" s="282"/>
      <c r="S158" s="282"/>
      <c r="T158" s="282"/>
      <c r="U158" s="282"/>
      <c r="V158" s="282"/>
    </row>
    <row r="159" spans="1:22" hidden="1" x14ac:dyDescent="0.25">
      <c r="A159" s="282"/>
      <c r="B159" s="282"/>
      <c r="C159" s="282"/>
      <c r="D159" s="282"/>
      <c r="E159" s="282"/>
      <c r="F159" s="282"/>
      <c r="G159" s="282"/>
      <c r="H159" s="282"/>
      <c r="I159" s="282"/>
      <c r="J159" s="282"/>
      <c r="K159" s="282"/>
      <c r="L159" s="282"/>
      <c r="M159" s="282"/>
      <c r="N159" s="282"/>
      <c r="O159" s="282"/>
      <c r="P159" s="282"/>
      <c r="Q159" s="282"/>
      <c r="R159" s="282"/>
      <c r="S159" s="282"/>
      <c r="T159" s="282"/>
      <c r="U159" s="282"/>
      <c r="V159" s="282"/>
    </row>
    <row r="160" spans="1:22" hidden="1" x14ac:dyDescent="0.25">
      <c r="A160" s="282"/>
      <c r="B160" s="282"/>
      <c r="C160" s="282"/>
      <c r="D160" s="282"/>
      <c r="E160" s="282"/>
      <c r="F160" s="282"/>
      <c r="G160" s="282"/>
      <c r="H160" s="282"/>
      <c r="I160" s="282"/>
      <c r="J160" s="282"/>
      <c r="K160" s="282"/>
      <c r="L160" s="282"/>
      <c r="M160" s="282"/>
      <c r="N160" s="282"/>
      <c r="O160" s="282"/>
      <c r="P160" s="282"/>
      <c r="Q160" s="282"/>
      <c r="R160" s="282"/>
      <c r="S160" s="282"/>
      <c r="T160" s="282"/>
      <c r="U160" s="282"/>
      <c r="V160" s="282"/>
    </row>
    <row r="161" spans="1:22" hidden="1" x14ac:dyDescent="0.25">
      <c r="A161" s="282"/>
      <c r="B161" s="282"/>
      <c r="C161" s="282"/>
      <c r="D161" s="282"/>
      <c r="E161" s="282"/>
      <c r="F161" s="282"/>
      <c r="G161" s="282"/>
      <c r="H161" s="282"/>
      <c r="I161" s="282"/>
      <c r="J161" s="282"/>
      <c r="K161" s="282"/>
      <c r="L161" s="282"/>
      <c r="M161" s="282"/>
      <c r="N161" s="282"/>
      <c r="O161" s="282"/>
      <c r="P161" s="282"/>
      <c r="Q161" s="282"/>
      <c r="R161" s="282"/>
      <c r="S161" s="282"/>
      <c r="T161" s="282"/>
      <c r="U161" s="282"/>
      <c r="V161" s="282"/>
    </row>
    <row r="162" spans="1:22" hidden="1" x14ac:dyDescent="0.25">
      <c r="A162" s="282"/>
      <c r="B162" s="282"/>
      <c r="C162" s="282"/>
      <c r="D162" s="282"/>
      <c r="E162" s="282"/>
      <c r="F162" s="282"/>
      <c r="G162" s="282"/>
      <c r="H162" s="282"/>
      <c r="I162" s="282"/>
      <c r="J162" s="282"/>
      <c r="K162" s="282"/>
      <c r="L162" s="282"/>
      <c r="M162" s="282"/>
      <c r="N162" s="282"/>
      <c r="O162" s="282"/>
      <c r="P162" s="282"/>
      <c r="Q162" s="282"/>
      <c r="R162" s="282"/>
      <c r="S162" s="282"/>
      <c r="T162" s="282"/>
      <c r="U162" s="282"/>
      <c r="V162" s="282"/>
    </row>
    <row r="163" spans="1:22" hidden="1" x14ac:dyDescent="0.25">
      <c r="A163" s="282"/>
      <c r="B163" s="282"/>
      <c r="C163" s="282"/>
      <c r="D163" s="282"/>
      <c r="E163" s="282"/>
      <c r="F163" s="282"/>
      <c r="G163" s="282"/>
      <c r="H163" s="282"/>
      <c r="I163" s="282"/>
      <c r="J163" s="282"/>
      <c r="K163" s="282"/>
      <c r="L163" s="282"/>
      <c r="M163" s="282"/>
      <c r="N163" s="282"/>
      <c r="O163" s="282"/>
      <c r="P163" s="282"/>
      <c r="Q163" s="282"/>
      <c r="R163" s="282"/>
      <c r="S163" s="282"/>
      <c r="T163" s="282"/>
      <c r="U163" s="282"/>
      <c r="V163" s="282"/>
    </row>
    <row r="164" spans="1:22" hidden="1" x14ac:dyDescent="0.25">
      <c r="A164" s="282"/>
      <c r="B164" s="282"/>
      <c r="C164" s="282"/>
      <c r="D164" s="282"/>
      <c r="E164" s="282"/>
      <c r="F164" s="282"/>
      <c r="G164" s="282"/>
      <c r="H164" s="282"/>
      <c r="I164" s="282"/>
      <c r="J164" s="282"/>
      <c r="K164" s="282"/>
      <c r="L164" s="282"/>
      <c r="M164" s="282"/>
      <c r="N164" s="282"/>
      <c r="O164" s="282"/>
      <c r="P164" s="282"/>
      <c r="Q164" s="282"/>
      <c r="R164" s="282"/>
      <c r="S164" s="282"/>
      <c r="T164" s="282"/>
      <c r="U164" s="282"/>
      <c r="V164" s="282"/>
    </row>
    <row r="165" spans="1:22" hidden="1" x14ac:dyDescent="0.25">
      <c r="A165" s="282"/>
      <c r="B165" s="282"/>
      <c r="C165" s="282"/>
      <c r="D165" s="282"/>
      <c r="E165" s="282"/>
      <c r="F165" s="282"/>
      <c r="G165" s="282"/>
      <c r="H165" s="282"/>
      <c r="I165" s="282"/>
      <c r="J165" s="282"/>
      <c r="K165" s="282"/>
      <c r="L165" s="282"/>
      <c r="M165" s="282"/>
      <c r="N165" s="282"/>
      <c r="O165" s="282"/>
      <c r="P165" s="282"/>
      <c r="Q165" s="282"/>
      <c r="R165" s="282"/>
      <c r="S165" s="282"/>
      <c r="T165" s="282"/>
      <c r="U165" s="282"/>
      <c r="V165" s="282"/>
    </row>
    <row r="166" spans="1:22" hidden="1" x14ac:dyDescent="0.25">
      <c r="A166" s="282"/>
      <c r="B166" s="282"/>
      <c r="C166" s="282"/>
      <c r="D166" s="282"/>
      <c r="E166" s="282"/>
      <c r="F166" s="282"/>
      <c r="G166" s="282"/>
      <c r="H166" s="282"/>
      <c r="I166" s="282"/>
      <c r="J166" s="282"/>
      <c r="K166" s="282"/>
      <c r="L166" s="282"/>
      <c r="M166" s="282"/>
      <c r="N166" s="282"/>
      <c r="O166" s="282"/>
      <c r="P166" s="282"/>
      <c r="Q166" s="282"/>
      <c r="R166" s="282"/>
      <c r="S166" s="282"/>
      <c r="T166" s="282"/>
      <c r="U166" s="282"/>
      <c r="V166" s="282"/>
    </row>
    <row r="167" spans="1:22" hidden="1" x14ac:dyDescent="0.25">
      <c r="A167" s="282"/>
      <c r="B167" s="282"/>
      <c r="C167" s="282"/>
      <c r="D167" s="282"/>
      <c r="E167" s="282"/>
      <c r="F167" s="282"/>
      <c r="G167" s="282"/>
      <c r="H167" s="282"/>
      <c r="I167" s="282"/>
      <c r="J167" s="282"/>
      <c r="K167" s="282"/>
      <c r="L167" s="282"/>
      <c r="M167" s="282"/>
      <c r="N167" s="282"/>
      <c r="O167" s="282"/>
      <c r="P167" s="282"/>
      <c r="Q167" s="282"/>
      <c r="R167" s="282"/>
      <c r="S167" s="282"/>
      <c r="T167" s="282"/>
      <c r="U167" s="282"/>
      <c r="V167" s="282"/>
    </row>
    <row r="168" spans="1:22" hidden="1" x14ac:dyDescent="0.25">
      <c r="A168" s="282"/>
      <c r="B168" s="282"/>
      <c r="C168" s="282"/>
      <c r="D168" s="282"/>
      <c r="E168" s="282"/>
      <c r="F168" s="282"/>
      <c r="G168" s="282"/>
      <c r="H168" s="282"/>
      <c r="I168" s="282"/>
      <c r="J168" s="282"/>
      <c r="K168" s="282"/>
      <c r="L168" s="282"/>
      <c r="M168" s="282"/>
      <c r="N168" s="282"/>
      <c r="O168" s="282"/>
      <c r="P168" s="282"/>
      <c r="Q168" s="282"/>
      <c r="R168" s="282"/>
      <c r="S168" s="282"/>
      <c r="T168" s="282"/>
      <c r="U168" s="282"/>
      <c r="V168" s="282"/>
    </row>
    <row r="169" spans="1:22" hidden="1" x14ac:dyDescent="0.25">
      <c r="A169" s="282"/>
      <c r="B169" s="282"/>
      <c r="C169" s="282"/>
      <c r="D169" s="282"/>
      <c r="E169" s="282"/>
      <c r="F169" s="282"/>
      <c r="G169" s="282"/>
      <c r="H169" s="282"/>
      <c r="I169" s="282"/>
      <c r="J169" s="282"/>
      <c r="K169" s="282"/>
      <c r="L169" s="282"/>
      <c r="M169" s="282"/>
      <c r="N169" s="282"/>
      <c r="O169" s="282"/>
      <c r="P169" s="282"/>
      <c r="Q169" s="282"/>
      <c r="R169" s="282"/>
      <c r="S169" s="282"/>
      <c r="T169" s="282"/>
      <c r="U169" s="282"/>
      <c r="V169" s="282"/>
    </row>
    <row r="170" spans="1:22" hidden="1" x14ac:dyDescent="0.25">
      <c r="A170" s="282"/>
      <c r="B170" s="282"/>
      <c r="C170" s="282"/>
      <c r="D170" s="282"/>
      <c r="E170" s="282"/>
      <c r="F170" s="282"/>
      <c r="G170" s="282"/>
      <c r="H170" s="282"/>
      <c r="I170" s="282"/>
      <c r="J170" s="282"/>
      <c r="K170" s="282"/>
      <c r="L170" s="282"/>
      <c r="M170" s="282"/>
      <c r="N170" s="282"/>
      <c r="O170" s="282"/>
      <c r="P170" s="282"/>
      <c r="Q170" s="282"/>
      <c r="R170" s="282"/>
      <c r="S170" s="282"/>
      <c r="T170" s="282"/>
      <c r="U170" s="282"/>
      <c r="V170" s="282"/>
    </row>
    <row r="171" spans="1:22" hidden="1" x14ac:dyDescent="0.25">
      <c r="A171" s="282"/>
      <c r="B171" s="282"/>
      <c r="C171" s="282"/>
      <c r="D171" s="282"/>
      <c r="E171" s="282"/>
      <c r="F171" s="282"/>
      <c r="G171" s="282"/>
      <c r="H171" s="282"/>
      <c r="I171" s="282"/>
      <c r="J171" s="282"/>
      <c r="K171" s="282"/>
      <c r="L171" s="282"/>
      <c r="M171" s="282"/>
      <c r="N171" s="282"/>
      <c r="O171" s="282"/>
      <c r="P171" s="282"/>
      <c r="Q171" s="282"/>
      <c r="R171" s="282"/>
      <c r="S171" s="282"/>
      <c r="T171" s="282"/>
      <c r="U171" s="282"/>
      <c r="V171" s="282"/>
    </row>
    <row r="172" spans="1:22" hidden="1" x14ac:dyDescent="0.25">
      <c r="A172" s="282"/>
      <c r="B172" s="282"/>
      <c r="C172" s="282"/>
      <c r="D172" s="282"/>
      <c r="E172" s="282"/>
      <c r="F172" s="282"/>
      <c r="G172" s="282"/>
      <c r="H172" s="282"/>
      <c r="I172" s="282"/>
      <c r="J172" s="282"/>
      <c r="K172" s="282"/>
      <c r="L172" s="282"/>
      <c r="M172" s="282"/>
      <c r="N172" s="282"/>
      <c r="O172" s="282"/>
      <c r="P172" s="282"/>
      <c r="Q172" s="282"/>
      <c r="R172" s="282"/>
      <c r="S172" s="282"/>
      <c r="T172" s="282"/>
      <c r="U172" s="282"/>
      <c r="V172" s="282"/>
    </row>
    <row r="173" spans="1:22" hidden="1" x14ac:dyDescent="0.25">
      <c r="A173" s="282"/>
      <c r="B173" s="282"/>
      <c r="C173" s="282"/>
      <c r="D173" s="282"/>
      <c r="E173" s="282"/>
      <c r="F173" s="282"/>
      <c r="G173" s="282"/>
      <c r="H173" s="282"/>
      <c r="I173" s="282"/>
      <c r="J173" s="282"/>
      <c r="K173" s="282"/>
      <c r="L173" s="282"/>
      <c r="M173" s="282"/>
      <c r="N173" s="282"/>
      <c r="O173" s="282"/>
      <c r="P173" s="282"/>
      <c r="Q173" s="282"/>
      <c r="R173" s="282"/>
      <c r="S173" s="282"/>
      <c r="T173" s="282"/>
      <c r="U173" s="282"/>
      <c r="V173" s="282"/>
    </row>
    <row r="174" spans="1:22" hidden="1" x14ac:dyDescent="0.25">
      <c r="A174" s="282"/>
      <c r="B174" s="282"/>
      <c r="C174" s="282"/>
      <c r="D174" s="282"/>
      <c r="E174" s="282"/>
      <c r="F174" s="282"/>
      <c r="G174" s="282"/>
      <c r="H174" s="282"/>
      <c r="I174" s="282"/>
      <c r="J174" s="282"/>
      <c r="K174" s="282"/>
      <c r="L174" s="282"/>
      <c r="M174" s="282"/>
      <c r="N174" s="282"/>
      <c r="O174" s="282"/>
      <c r="P174" s="282"/>
      <c r="Q174" s="282"/>
      <c r="R174" s="282"/>
      <c r="S174" s="282"/>
      <c r="T174" s="282"/>
      <c r="U174" s="282"/>
      <c r="V174" s="282"/>
    </row>
    <row r="175" spans="1:22" hidden="1" x14ac:dyDescent="0.25">
      <c r="A175" s="282"/>
      <c r="B175" s="282"/>
      <c r="C175" s="282"/>
      <c r="D175" s="282"/>
      <c r="E175" s="282"/>
      <c r="F175" s="282"/>
      <c r="G175" s="282"/>
      <c r="H175" s="282"/>
      <c r="I175" s="282"/>
      <c r="J175" s="282"/>
      <c r="K175" s="282"/>
      <c r="L175" s="282"/>
      <c r="M175" s="282"/>
      <c r="N175" s="282"/>
      <c r="O175" s="282"/>
      <c r="P175" s="282"/>
      <c r="Q175" s="282"/>
      <c r="R175" s="282"/>
      <c r="S175" s="282"/>
      <c r="T175" s="282"/>
      <c r="U175" s="282"/>
      <c r="V175" s="282"/>
    </row>
    <row r="176" spans="1:22" hidden="1" x14ac:dyDescent="0.25">
      <c r="A176" s="282"/>
      <c r="B176" s="282"/>
      <c r="C176" s="282"/>
      <c r="D176" s="282"/>
      <c r="E176" s="282"/>
      <c r="F176" s="282"/>
      <c r="G176" s="282"/>
      <c r="H176" s="282"/>
      <c r="I176" s="282"/>
      <c r="J176" s="282"/>
      <c r="K176" s="282"/>
      <c r="L176" s="282"/>
      <c r="M176" s="282"/>
      <c r="N176" s="282"/>
      <c r="O176" s="282"/>
      <c r="P176" s="282"/>
      <c r="Q176" s="282"/>
      <c r="R176" s="282"/>
      <c r="S176" s="282"/>
      <c r="T176" s="282"/>
      <c r="U176" s="282"/>
      <c r="V176" s="282"/>
    </row>
    <row r="177" spans="1:22" hidden="1" x14ac:dyDescent="0.25">
      <c r="A177" s="282"/>
      <c r="B177" s="282"/>
      <c r="C177" s="282"/>
      <c r="D177" s="282"/>
      <c r="E177" s="282"/>
      <c r="F177" s="282"/>
      <c r="G177" s="282"/>
      <c r="H177" s="282"/>
      <c r="I177" s="282"/>
      <c r="J177" s="282"/>
      <c r="K177" s="282"/>
      <c r="L177" s="282"/>
      <c r="M177" s="282"/>
      <c r="N177" s="282"/>
      <c r="O177" s="282"/>
      <c r="P177" s="282"/>
      <c r="Q177" s="282"/>
      <c r="R177" s="282"/>
      <c r="S177" s="282"/>
      <c r="T177" s="282"/>
      <c r="U177" s="282"/>
      <c r="V177" s="282"/>
    </row>
    <row r="178" spans="1:22" hidden="1" x14ac:dyDescent="0.25">
      <c r="A178" s="282"/>
      <c r="B178" s="282"/>
      <c r="C178" s="282"/>
      <c r="D178" s="282"/>
      <c r="E178" s="282"/>
      <c r="F178" s="282"/>
      <c r="G178" s="282"/>
      <c r="H178" s="282"/>
      <c r="I178" s="282"/>
      <c r="J178" s="282"/>
      <c r="K178" s="282"/>
      <c r="L178" s="282"/>
      <c r="M178" s="282"/>
      <c r="N178" s="282"/>
      <c r="O178" s="282"/>
      <c r="P178" s="282"/>
      <c r="Q178" s="282"/>
      <c r="R178" s="282"/>
      <c r="S178" s="282"/>
      <c r="T178" s="282"/>
      <c r="U178" s="282"/>
      <c r="V178" s="282"/>
    </row>
    <row r="179" spans="1:22" hidden="1" x14ac:dyDescent="0.25">
      <c r="A179" s="282"/>
      <c r="B179" s="282"/>
      <c r="C179" s="282"/>
      <c r="D179" s="282"/>
      <c r="E179" s="282"/>
      <c r="F179" s="282"/>
      <c r="G179" s="282"/>
      <c r="H179" s="282"/>
      <c r="I179" s="282"/>
      <c r="J179" s="282"/>
      <c r="K179" s="282"/>
      <c r="L179" s="282"/>
      <c r="M179" s="282"/>
      <c r="N179" s="282"/>
      <c r="O179" s="282"/>
      <c r="P179" s="282"/>
      <c r="Q179" s="282"/>
      <c r="R179" s="282"/>
      <c r="S179" s="282"/>
      <c r="T179" s="282"/>
      <c r="U179" s="282"/>
      <c r="V179" s="282"/>
    </row>
    <row r="180" spans="1:22" hidden="1" x14ac:dyDescent="0.25">
      <c r="A180" s="282"/>
      <c r="B180" s="282"/>
      <c r="C180" s="282"/>
      <c r="D180" s="282"/>
      <c r="E180" s="282"/>
      <c r="F180" s="282"/>
      <c r="G180" s="282"/>
      <c r="H180" s="282"/>
      <c r="I180" s="282"/>
      <c r="J180" s="282"/>
      <c r="K180" s="282"/>
      <c r="L180" s="282"/>
      <c r="M180" s="282"/>
      <c r="N180" s="282"/>
      <c r="O180" s="282"/>
      <c r="P180" s="282"/>
      <c r="Q180" s="282"/>
      <c r="R180" s="282"/>
      <c r="S180" s="282"/>
      <c r="T180" s="282"/>
      <c r="U180" s="282"/>
      <c r="V180" s="282"/>
    </row>
    <row r="181" spans="1:22" hidden="1" x14ac:dyDescent="0.25">
      <c r="A181" s="282"/>
      <c r="B181" s="282"/>
      <c r="C181" s="282"/>
      <c r="D181" s="282"/>
      <c r="E181" s="282"/>
      <c r="F181" s="282"/>
      <c r="G181" s="282"/>
      <c r="H181" s="282"/>
      <c r="I181" s="282"/>
      <c r="J181" s="282"/>
      <c r="K181" s="282"/>
      <c r="L181" s="282"/>
      <c r="M181" s="282"/>
      <c r="N181" s="282"/>
      <c r="O181" s="282"/>
      <c r="P181" s="282"/>
      <c r="Q181" s="282"/>
      <c r="R181" s="282"/>
      <c r="S181" s="282"/>
      <c r="T181" s="282"/>
      <c r="U181" s="282"/>
      <c r="V181" s="282"/>
    </row>
    <row r="182" spans="1:22" hidden="1" x14ac:dyDescent="0.25">
      <c r="A182" s="282"/>
      <c r="B182" s="282"/>
      <c r="C182" s="282"/>
      <c r="D182" s="282"/>
      <c r="E182" s="282"/>
      <c r="F182" s="282"/>
      <c r="G182" s="282"/>
      <c r="H182" s="282"/>
      <c r="I182" s="282"/>
      <c r="J182" s="282"/>
      <c r="K182" s="282"/>
      <c r="L182" s="282"/>
      <c r="M182" s="282"/>
      <c r="N182" s="282"/>
      <c r="O182" s="282"/>
      <c r="P182" s="282"/>
      <c r="Q182" s="282"/>
      <c r="R182" s="282"/>
      <c r="S182" s="282"/>
      <c r="T182" s="282"/>
      <c r="U182" s="282"/>
      <c r="V182" s="282"/>
    </row>
    <row r="183" spans="1:22" hidden="1" x14ac:dyDescent="0.25">
      <c r="A183" s="282"/>
      <c r="B183" s="282"/>
      <c r="C183" s="282"/>
      <c r="D183" s="282"/>
      <c r="E183" s="282"/>
      <c r="F183" s="282"/>
      <c r="G183" s="282"/>
      <c r="H183" s="282"/>
      <c r="I183" s="282"/>
      <c r="J183" s="282"/>
      <c r="K183" s="282"/>
      <c r="L183" s="282"/>
      <c r="M183" s="282"/>
      <c r="N183" s="282"/>
      <c r="O183" s="282"/>
      <c r="P183" s="282"/>
      <c r="Q183" s="282"/>
      <c r="R183" s="282"/>
      <c r="S183" s="282"/>
      <c r="T183" s="282"/>
      <c r="U183" s="282"/>
      <c r="V183" s="282"/>
    </row>
    <row r="184" spans="1:22" hidden="1" x14ac:dyDescent="0.25">
      <c r="A184" s="282"/>
      <c r="B184" s="282"/>
      <c r="C184" s="282"/>
      <c r="D184" s="282"/>
      <c r="E184" s="282"/>
      <c r="F184" s="282"/>
      <c r="G184" s="282"/>
      <c r="H184" s="282"/>
      <c r="I184" s="282"/>
      <c r="J184" s="282"/>
      <c r="K184" s="282"/>
      <c r="L184" s="282"/>
      <c r="M184" s="282"/>
      <c r="N184" s="282"/>
      <c r="O184" s="282"/>
      <c r="P184" s="282"/>
      <c r="Q184" s="282"/>
      <c r="R184" s="282"/>
      <c r="S184" s="282"/>
      <c r="T184" s="282"/>
      <c r="U184" s="282"/>
      <c r="V184" s="282"/>
    </row>
    <row r="185" spans="1:22" hidden="1" x14ac:dyDescent="0.25">
      <c r="A185" s="282"/>
      <c r="B185" s="282"/>
      <c r="C185" s="282"/>
      <c r="D185" s="282"/>
      <c r="E185" s="282"/>
      <c r="F185" s="282"/>
      <c r="G185" s="282"/>
      <c r="H185" s="282"/>
      <c r="I185" s="282"/>
      <c r="J185" s="282"/>
      <c r="K185" s="282"/>
      <c r="L185" s="282"/>
      <c r="M185" s="282"/>
      <c r="N185" s="282"/>
      <c r="O185" s="282"/>
      <c r="P185" s="282"/>
      <c r="Q185" s="282"/>
      <c r="R185" s="282"/>
      <c r="S185" s="282"/>
      <c r="T185" s="282"/>
      <c r="U185" s="282"/>
      <c r="V185" s="282"/>
    </row>
    <row r="186" spans="1:22" hidden="1" x14ac:dyDescent="0.25">
      <c r="A186" s="282"/>
      <c r="B186" s="282"/>
      <c r="C186" s="282"/>
      <c r="D186" s="282"/>
      <c r="E186" s="282"/>
      <c r="F186" s="282"/>
      <c r="G186" s="282"/>
      <c r="H186" s="282"/>
      <c r="I186" s="282"/>
      <c r="J186" s="282"/>
      <c r="K186" s="282"/>
      <c r="L186" s="282"/>
      <c r="M186" s="282"/>
      <c r="N186" s="282"/>
      <c r="O186" s="282"/>
      <c r="P186" s="282"/>
      <c r="Q186" s="282"/>
      <c r="R186" s="282"/>
      <c r="S186" s="282"/>
      <c r="T186" s="282"/>
      <c r="U186" s="282"/>
      <c r="V186" s="282"/>
    </row>
    <row r="187" spans="1:22" hidden="1" x14ac:dyDescent="0.25">
      <c r="A187" s="282"/>
      <c r="B187" s="282"/>
      <c r="C187" s="282"/>
      <c r="D187" s="282"/>
      <c r="E187" s="282"/>
      <c r="F187" s="282"/>
      <c r="G187" s="282"/>
      <c r="H187" s="282"/>
      <c r="I187" s="282"/>
      <c r="J187" s="282"/>
      <c r="K187" s="282"/>
      <c r="L187" s="282"/>
      <c r="M187" s="282"/>
      <c r="N187" s="282"/>
      <c r="O187" s="282"/>
      <c r="P187" s="282"/>
      <c r="Q187" s="282"/>
      <c r="R187" s="282"/>
      <c r="S187" s="282"/>
      <c r="T187" s="282"/>
      <c r="U187" s="282"/>
      <c r="V187" s="282"/>
    </row>
    <row r="188" spans="1:22" hidden="1" x14ac:dyDescent="0.25">
      <c r="A188" s="282"/>
      <c r="B188" s="282"/>
      <c r="C188" s="282"/>
      <c r="D188" s="282"/>
      <c r="E188" s="282"/>
      <c r="F188" s="282"/>
      <c r="G188" s="282"/>
      <c r="H188" s="282"/>
      <c r="I188" s="282"/>
      <c r="J188" s="282"/>
      <c r="K188" s="282"/>
      <c r="L188" s="282"/>
      <c r="M188" s="282"/>
      <c r="N188" s="282"/>
      <c r="O188" s="282"/>
      <c r="P188" s="282"/>
      <c r="Q188" s="282"/>
      <c r="R188" s="282"/>
      <c r="S188" s="282"/>
      <c r="T188" s="282"/>
      <c r="U188" s="282"/>
      <c r="V188" s="282"/>
    </row>
    <row r="189" spans="1:22" hidden="1" x14ac:dyDescent="0.25">
      <c r="A189" s="282"/>
      <c r="B189" s="282"/>
      <c r="C189" s="282"/>
      <c r="D189" s="282"/>
      <c r="E189" s="282"/>
      <c r="F189" s="282"/>
      <c r="G189" s="282"/>
      <c r="H189" s="282"/>
      <c r="I189" s="282"/>
      <c r="J189" s="282"/>
      <c r="K189" s="282"/>
      <c r="L189" s="282"/>
      <c r="M189" s="282"/>
      <c r="N189" s="282"/>
      <c r="O189" s="282"/>
      <c r="P189" s="282"/>
      <c r="Q189" s="282"/>
      <c r="R189" s="282"/>
      <c r="S189" s="282"/>
      <c r="T189" s="282"/>
      <c r="U189" s="282"/>
      <c r="V189" s="282"/>
    </row>
    <row r="190" spans="1:22" hidden="1" x14ac:dyDescent="0.25">
      <c r="A190" s="282"/>
      <c r="B190" s="282"/>
      <c r="C190" s="282"/>
      <c r="D190" s="282"/>
      <c r="E190" s="282"/>
      <c r="F190" s="282"/>
      <c r="G190" s="282"/>
      <c r="H190" s="282"/>
      <c r="I190" s="282"/>
      <c r="J190" s="282"/>
      <c r="K190" s="282"/>
      <c r="L190" s="282"/>
      <c r="M190" s="282"/>
      <c r="N190" s="282"/>
      <c r="O190" s="282"/>
      <c r="P190" s="282"/>
      <c r="Q190" s="282"/>
      <c r="R190" s="282"/>
      <c r="S190" s="282"/>
      <c r="T190" s="282"/>
      <c r="U190" s="282"/>
      <c r="V190" s="282"/>
    </row>
    <row r="191" spans="1:22" hidden="1" x14ac:dyDescent="0.25">
      <c r="A191" s="282"/>
      <c r="B191" s="282"/>
      <c r="C191" s="282"/>
      <c r="D191" s="282"/>
      <c r="E191" s="282"/>
      <c r="F191" s="282"/>
      <c r="G191" s="282"/>
      <c r="H191" s="282"/>
      <c r="I191" s="282"/>
      <c r="J191" s="282"/>
      <c r="K191" s="282"/>
      <c r="L191" s="282"/>
      <c r="M191" s="282"/>
      <c r="N191" s="282"/>
      <c r="O191" s="282"/>
      <c r="P191" s="282"/>
      <c r="Q191" s="282"/>
      <c r="R191" s="282"/>
      <c r="S191" s="282"/>
      <c r="T191" s="282"/>
      <c r="U191" s="282"/>
      <c r="V191" s="282"/>
    </row>
    <row r="192" spans="1:22" hidden="1" x14ac:dyDescent="0.25">
      <c r="A192" s="282"/>
      <c r="B192" s="282"/>
      <c r="C192" s="282"/>
      <c r="D192" s="282"/>
      <c r="E192" s="282"/>
      <c r="F192" s="282"/>
      <c r="G192" s="282"/>
      <c r="H192" s="282"/>
      <c r="I192" s="282"/>
      <c r="J192" s="282"/>
      <c r="K192" s="282"/>
      <c r="L192" s="282"/>
      <c r="M192" s="282"/>
      <c r="N192" s="282"/>
      <c r="O192" s="282"/>
      <c r="P192" s="282"/>
      <c r="Q192" s="282"/>
      <c r="R192" s="282"/>
      <c r="S192" s="282"/>
      <c r="T192" s="282"/>
      <c r="U192" s="282"/>
      <c r="V192" s="282"/>
    </row>
    <row r="193" spans="1:22" hidden="1" x14ac:dyDescent="0.25">
      <c r="A193" s="282"/>
      <c r="B193" s="282"/>
      <c r="C193" s="282"/>
      <c r="D193" s="282"/>
      <c r="E193" s="282"/>
      <c r="F193" s="282"/>
      <c r="G193" s="282"/>
      <c r="H193" s="282"/>
      <c r="I193" s="282"/>
      <c r="J193" s="282"/>
      <c r="K193" s="282"/>
      <c r="L193" s="282"/>
      <c r="M193" s="282"/>
      <c r="N193" s="282"/>
      <c r="O193" s="282"/>
      <c r="P193" s="282"/>
      <c r="Q193" s="282"/>
      <c r="R193" s="282"/>
      <c r="S193" s="282"/>
      <c r="T193" s="282"/>
      <c r="U193" s="282"/>
      <c r="V193" s="282"/>
    </row>
    <row r="194" spans="1:22" hidden="1" x14ac:dyDescent="0.25">
      <c r="A194" s="282"/>
      <c r="B194" s="282"/>
      <c r="C194" s="282"/>
      <c r="D194" s="282"/>
      <c r="E194" s="282"/>
      <c r="F194" s="282"/>
      <c r="G194" s="282"/>
      <c r="H194" s="282"/>
      <c r="I194" s="282"/>
      <c r="J194" s="282"/>
      <c r="K194" s="282"/>
      <c r="L194" s="282"/>
      <c r="M194" s="282"/>
      <c r="N194" s="282"/>
      <c r="O194" s="282"/>
      <c r="P194" s="282"/>
      <c r="Q194" s="282"/>
      <c r="R194" s="282"/>
      <c r="S194" s="282"/>
      <c r="T194" s="282"/>
      <c r="U194" s="282"/>
      <c r="V194" s="282"/>
    </row>
    <row r="195" spans="1:22" hidden="1" x14ac:dyDescent="0.25">
      <c r="A195" s="282"/>
      <c r="B195" s="282"/>
      <c r="C195" s="282"/>
      <c r="D195" s="282"/>
      <c r="E195" s="282"/>
      <c r="F195" s="282"/>
      <c r="G195" s="282"/>
      <c r="H195" s="282"/>
      <c r="I195" s="282"/>
      <c r="J195" s="282"/>
      <c r="K195" s="282"/>
      <c r="L195" s="282"/>
      <c r="M195" s="282"/>
      <c r="N195" s="282"/>
      <c r="O195" s="282"/>
      <c r="P195" s="282"/>
      <c r="Q195" s="282"/>
      <c r="R195" s="282"/>
      <c r="S195" s="282"/>
      <c r="T195" s="282"/>
      <c r="U195" s="282"/>
      <c r="V195" s="282"/>
    </row>
    <row r="196" spans="1:22" hidden="1" x14ac:dyDescent="0.25">
      <c r="A196" s="282"/>
      <c r="B196" s="282"/>
      <c r="C196" s="282"/>
      <c r="D196" s="282"/>
      <c r="E196" s="282"/>
      <c r="F196" s="282"/>
      <c r="G196" s="282"/>
      <c r="H196" s="282"/>
      <c r="I196" s="282"/>
      <c r="J196" s="282"/>
      <c r="K196" s="282"/>
      <c r="L196" s="282"/>
      <c r="M196" s="282"/>
      <c r="N196" s="282"/>
      <c r="O196" s="282"/>
      <c r="P196" s="282"/>
      <c r="Q196" s="282"/>
      <c r="R196" s="282"/>
      <c r="S196" s="282"/>
      <c r="T196" s="282"/>
      <c r="U196" s="282"/>
      <c r="V196" s="282"/>
    </row>
    <row r="197" spans="1:22" hidden="1" x14ac:dyDescent="0.25">
      <c r="A197" s="282"/>
      <c r="B197" s="282"/>
      <c r="C197" s="282"/>
      <c r="D197" s="282"/>
      <c r="E197" s="282"/>
      <c r="F197" s="282"/>
      <c r="G197" s="282"/>
      <c r="H197" s="282"/>
      <c r="I197" s="282"/>
      <c r="J197" s="282"/>
      <c r="K197" s="282"/>
      <c r="L197" s="282"/>
      <c r="M197" s="282"/>
      <c r="N197" s="282"/>
      <c r="O197" s="282"/>
      <c r="P197" s="282"/>
      <c r="Q197" s="282"/>
      <c r="R197" s="282"/>
      <c r="S197" s="282"/>
      <c r="T197" s="282"/>
      <c r="U197" s="282"/>
      <c r="V197" s="282"/>
    </row>
    <row r="198" spans="1:22" hidden="1" x14ac:dyDescent="0.25">
      <c r="A198" s="282"/>
      <c r="B198" s="282"/>
      <c r="C198" s="282"/>
      <c r="D198" s="282"/>
      <c r="E198" s="282"/>
      <c r="F198" s="282"/>
      <c r="G198" s="282"/>
      <c r="H198" s="282"/>
      <c r="I198" s="282"/>
      <c r="J198" s="282"/>
      <c r="K198" s="282"/>
      <c r="L198" s="282"/>
      <c r="M198" s="282"/>
      <c r="N198" s="282"/>
      <c r="O198" s="282"/>
      <c r="P198" s="282"/>
      <c r="Q198" s="282"/>
      <c r="R198" s="282"/>
      <c r="S198" s="282"/>
      <c r="T198" s="282"/>
      <c r="U198" s="282"/>
      <c r="V198" s="282"/>
    </row>
    <row r="199" spans="1:22" hidden="1" x14ac:dyDescent="0.25">
      <c r="A199" s="282"/>
      <c r="B199" s="282"/>
      <c r="C199" s="282"/>
      <c r="D199" s="282"/>
      <c r="E199" s="282"/>
      <c r="F199" s="282"/>
      <c r="G199" s="282"/>
      <c r="H199" s="282"/>
      <c r="I199" s="282"/>
      <c r="J199" s="282"/>
      <c r="K199" s="282"/>
      <c r="L199" s="282"/>
      <c r="M199" s="282"/>
      <c r="N199" s="282"/>
      <c r="O199" s="282"/>
      <c r="P199" s="282"/>
      <c r="Q199" s="282"/>
      <c r="R199" s="282"/>
      <c r="S199" s="282"/>
      <c r="T199" s="282"/>
      <c r="U199" s="282"/>
      <c r="V199" s="282"/>
    </row>
    <row r="200" spans="1:22" hidden="1" x14ac:dyDescent="0.25">
      <c r="A200" s="282"/>
      <c r="B200" s="282"/>
      <c r="C200" s="282"/>
      <c r="D200" s="282"/>
      <c r="E200" s="282"/>
      <c r="F200" s="282"/>
      <c r="G200" s="282"/>
      <c r="H200" s="282"/>
      <c r="I200" s="282"/>
      <c r="J200" s="282"/>
      <c r="K200" s="282"/>
      <c r="L200" s="282"/>
      <c r="M200" s="282"/>
      <c r="N200" s="282"/>
      <c r="O200" s="282"/>
      <c r="P200" s="282"/>
      <c r="Q200" s="282"/>
      <c r="R200" s="282"/>
      <c r="S200" s="282"/>
      <c r="T200" s="282"/>
      <c r="U200" s="282"/>
      <c r="V200" s="282"/>
    </row>
    <row r="201" spans="1:22" hidden="1" x14ac:dyDescent="0.25">
      <c r="A201" s="282"/>
      <c r="B201" s="282"/>
      <c r="C201" s="282"/>
      <c r="D201" s="282"/>
      <c r="E201" s="282"/>
      <c r="F201" s="282"/>
      <c r="G201" s="282"/>
      <c r="H201" s="282"/>
      <c r="I201" s="282"/>
      <c r="J201" s="282"/>
      <c r="K201" s="282"/>
      <c r="L201" s="282"/>
      <c r="M201" s="282"/>
      <c r="N201" s="282"/>
      <c r="O201" s="282"/>
      <c r="P201" s="282"/>
      <c r="Q201" s="282"/>
      <c r="R201" s="282"/>
      <c r="S201" s="282"/>
      <c r="T201" s="282"/>
      <c r="U201" s="282"/>
      <c r="V201" s="282"/>
    </row>
    <row r="202" spans="1:22" hidden="1" x14ac:dyDescent="0.25">
      <c r="A202" s="282"/>
      <c r="B202" s="282"/>
      <c r="C202" s="282"/>
      <c r="D202" s="282"/>
      <c r="E202" s="282"/>
      <c r="F202" s="282"/>
      <c r="G202" s="282"/>
      <c r="H202" s="282"/>
      <c r="I202" s="282"/>
      <c r="J202" s="282"/>
      <c r="K202" s="282"/>
      <c r="L202" s="282"/>
      <c r="M202" s="282"/>
      <c r="N202" s="282"/>
      <c r="O202" s="282"/>
      <c r="P202" s="282"/>
      <c r="Q202" s="282"/>
      <c r="R202" s="282"/>
      <c r="S202" s="282"/>
      <c r="T202" s="282"/>
      <c r="U202" s="282"/>
      <c r="V202" s="282"/>
    </row>
    <row r="203" spans="1:22" hidden="1" x14ac:dyDescent="0.25">
      <c r="A203" s="282"/>
      <c r="B203" s="282"/>
      <c r="C203" s="282"/>
      <c r="D203" s="282"/>
      <c r="E203" s="282"/>
      <c r="F203" s="282"/>
      <c r="G203" s="282"/>
      <c r="H203" s="282"/>
      <c r="I203" s="282"/>
      <c r="J203" s="282"/>
      <c r="K203" s="282"/>
      <c r="L203" s="282"/>
      <c r="M203" s="282"/>
      <c r="N203" s="282"/>
      <c r="O203" s="282"/>
      <c r="P203" s="282"/>
      <c r="Q203" s="282"/>
      <c r="R203" s="282"/>
      <c r="S203" s="282"/>
      <c r="T203" s="282"/>
      <c r="U203" s="282"/>
      <c r="V203" s="282"/>
    </row>
    <row r="204" spans="1:22" hidden="1" x14ac:dyDescent="0.25">
      <c r="A204" s="282"/>
      <c r="B204" s="282"/>
      <c r="C204" s="282"/>
      <c r="D204" s="282"/>
      <c r="E204" s="282"/>
      <c r="F204" s="282"/>
      <c r="G204" s="282"/>
      <c r="H204" s="282"/>
      <c r="I204" s="282"/>
      <c r="J204" s="282"/>
      <c r="K204" s="282"/>
      <c r="L204" s="282"/>
      <c r="M204" s="282"/>
      <c r="N204" s="282"/>
      <c r="O204" s="282"/>
      <c r="P204" s="282"/>
      <c r="Q204" s="282"/>
      <c r="R204" s="282"/>
      <c r="S204" s="282"/>
      <c r="T204" s="282"/>
      <c r="U204" s="282"/>
      <c r="V204" s="282"/>
    </row>
    <row r="205" spans="1:22" hidden="1" x14ac:dyDescent="0.25">
      <c r="A205" s="282"/>
      <c r="B205" s="282"/>
      <c r="C205" s="282"/>
      <c r="D205" s="282"/>
      <c r="E205" s="282"/>
      <c r="F205" s="282"/>
      <c r="G205" s="282"/>
      <c r="H205" s="282"/>
      <c r="I205" s="282"/>
      <c r="J205" s="282"/>
      <c r="K205" s="282"/>
      <c r="L205" s="282"/>
      <c r="M205" s="282"/>
      <c r="N205" s="282"/>
      <c r="O205" s="282"/>
      <c r="P205" s="282"/>
      <c r="Q205" s="282"/>
      <c r="R205" s="282"/>
      <c r="S205" s="282"/>
      <c r="T205" s="282"/>
      <c r="U205" s="282"/>
      <c r="V205" s="282"/>
    </row>
    <row r="206" spans="1:22" hidden="1" x14ac:dyDescent="0.25">
      <c r="A206" s="282"/>
      <c r="B206" s="282"/>
      <c r="C206" s="282"/>
      <c r="D206" s="282"/>
      <c r="E206" s="282"/>
      <c r="F206" s="282"/>
      <c r="G206" s="282"/>
      <c r="H206" s="282"/>
      <c r="I206" s="282"/>
      <c r="J206" s="282"/>
      <c r="K206" s="282"/>
      <c r="L206" s="282"/>
      <c r="M206" s="282"/>
      <c r="N206" s="282"/>
      <c r="O206" s="282"/>
      <c r="P206" s="282"/>
      <c r="Q206" s="282"/>
      <c r="R206" s="282"/>
      <c r="S206" s="282"/>
      <c r="T206" s="282"/>
      <c r="U206" s="282"/>
      <c r="V206" s="282"/>
    </row>
    <row r="207" spans="1:22" hidden="1" x14ac:dyDescent="0.25">
      <c r="A207" s="282"/>
      <c r="B207" s="282"/>
      <c r="C207" s="282"/>
      <c r="D207" s="282"/>
      <c r="E207" s="282"/>
      <c r="F207" s="282"/>
      <c r="G207" s="282"/>
      <c r="H207" s="282"/>
      <c r="I207" s="282"/>
      <c r="J207" s="282"/>
      <c r="K207" s="282"/>
      <c r="L207" s="282"/>
      <c r="M207" s="282"/>
      <c r="N207" s="282"/>
      <c r="O207" s="282"/>
      <c r="P207" s="282"/>
      <c r="Q207" s="282"/>
      <c r="R207" s="282"/>
      <c r="S207" s="282"/>
      <c r="T207" s="282"/>
      <c r="U207" s="282"/>
      <c r="V207" s="282"/>
    </row>
    <row r="208" spans="1:22" hidden="1" x14ac:dyDescent="0.25">
      <c r="A208" s="282"/>
      <c r="B208" s="282"/>
      <c r="C208" s="282"/>
      <c r="D208" s="282"/>
      <c r="E208" s="282"/>
      <c r="F208" s="282"/>
      <c r="G208" s="282"/>
      <c r="H208" s="282"/>
      <c r="I208" s="282"/>
      <c r="J208" s="282"/>
      <c r="K208" s="282"/>
      <c r="L208" s="282"/>
      <c r="M208" s="282"/>
      <c r="N208" s="282"/>
      <c r="O208" s="282"/>
      <c r="P208" s="282"/>
      <c r="Q208" s="282"/>
      <c r="R208" s="282"/>
      <c r="S208" s="282"/>
      <c r="T208" s="282"/>
      <c r="U208" s="282"/>
      <c r="V208" s="282"/>
    </row>
    <row r="209" spans="1:22" hidden="1" x14ac:dyDescent="0.25">
      <c r="A209" s="282"/>
      <c r="B209" s="282"/>
      <c r="C209" s="282"/>
      <c r="D209" s="282"/>
      <c r="E209" s="282"/>
      <c r="F209" s="282"/>
      <c r="G209" s="282"/>
      <c r="H209" s="282"/>
      <c r="I209" s="282"/>
      <c r="J209" s="282"/>
      <c r="K209" s="282"/>
      <c r="L209" s="282"/>
      <c r="M209" s="282"/>
      <c r="N209" s="282"/>
      <c r="O209" s="282"/>
      <c r="P209" s="282"/>
      <c r="Q209" s="282"/>
      <c r="R209" s="282"/>
      <c r="S209" s="282"/>
      <c r="T209" s="282"/>
      <c r="U209" s="282"/>
      <c r="V209" s="282"/>
    </row>
    <row r="210" spans="1:22" hidden="1" x14ac:dyDescent="0.25">
      <c r="A210" s="282"/>
      <c r="B210" s="282"/>
      <c r="C210" s="282"/>
      <c r="D210" s="282"/>
      <c r="E210" s="282"/>
      <c r="F210" s="282"/>
      <c r="G210" s="282"/>
      <c r="H210" s="282"/>
      <c r="I210" s="282"/>
      <c r="J210" s="282"/>
      <c r="K210" s="282"/>
      <c r="L210" s="282"/>
      <c r="M210" s="282"/>
      <c r="N210" s="282"/>
      <c r="O210" s="282"/>
      <c r="P210" s="282"/>
      <c r="Q210" s="282"/>
      <c r="R210" s="282"/>
      <c r="S210" s="282"/>
      <c r="T210" s="282"/>
      <c r="U210" s="282"/>
      <c r="V210" s="282"/>
    </row>
    <row r="211" spans="1:22" hidden="1" x14ac:dyDescent="0.25">
      <c r="A211" s="282"/>
      <c r="B211" s="282"/>
      <c r="C211" s="282"/>
      <c r="D211" s="282"/>
      <c r="E211" s="282"/>
      <c r="F211" s="282"/>
      <c r="G211" s="282"/>
      <c r="H211" s="282"/>
      <c r="I211" s="282"/>
      <c r="J211" s="282"/>
      <c r="K211" s="282"/>
      <c r="L211" s="282"/>
      <c r="M211" s="282"/>
      <c r="N211" s="282"/>
      <c r="O211" s="282"/>
      <c r="P211" s="282"/>
      <c r="Q211" s="282"/>
      <c r="R211" s="282"/>
      <c r="S211" s="282"/>
      <c r="T211" s="282"/>
      <c r="U211" s="282"/>
      <c r="V211" s="282"/>
    </row>
    <row r="212" spans="1:22" hidden="1" x14ac:dyDescent="0.25">
      <c r="A212" s="282"/>
      <c r="B212" s="282"/>
      <c r="C212" s="282"/>
      <c r="D212" s="282"/>
      <c r="E212" s="282"/>
      <c r="F212" s="282"/>
      <c r="G212" s="282"/>
      <c r="H212" s="282"/>
      <c r="I212" s="282"/>
      <c r="J212" s="282"/>
      <c r="K212" s="282"/>
      <c r="L212" s="282"/>
      <c r="M212" s="282"/>
      <c r="N212" s="282"/>
      <c r="O212" s="282"/>
      <c r="P212" s="282"/>
      <c r="Q212" s="282"/>
      <c r="R212" s="282"/>
      <c r="S212" s="282"/>
      <c r="T212" s="282"/>
      <c r="U212" s="282"/>
      <c r="V212" s="282"/>
    </row>
    <row r="213" spans="1:22" hidden="1" x14ac:dyDescent="0.25">
      <c r="A213" s="282"/>
      <c r="B213" s="282"/>
      <c r="C213" s="282"/>
      <c r="D213" s="282"/>
      <c r="E213" s="282"/>
      <c r="F213" s="282"/>
      <c r="G213" s="282"/>
      <c r="H213" s="282"/>
      <c r="I213" s="282"/>
      <c r="J213" s="282"/>
      <c r="K213" s="282"/>
      <c r="L213" s="282"/>
      <c r="M213" s="282"/>
      <c r="N213" s="282"/>
      <c r="O213" s="282"/>
      <c r="P213" s="282"/>
      <c r="Q213" s="282"/>
      <c r="R213" s="282"/>
      <c r="S213" s="282"/>
      <c r="T213" s="282"/>
      <c r="U213" s="282"/>
      <c r="V213" s="282"/>
    </row>
    <row r="214" spans="1:22" hidden="1" x14ac:dyDescent="0.25">
      <c r="A214" s="282"/>
      <c r="B214" s="282"/>
      <c r="C214" s="282"/>
      <c r="D214" s="282"/>
      <c r="E214" s="282"/>
      <c r="F214" s="282"/>
      <c r="G214" s="282"/>
      <c r="H214" s="282"/>
      <c r="I214" s="282"/>
      <c r="J214" s="282"/>
      <c r="K214" s="282"/>
      <c r="L214" s="282"/>
      <c r="M214" s="282"/>
      <c r="N214" s="282"/>
      <c r="O214" s="282"/>
      <c r="P214" s="282"/>
      <c r="Q214" s="282"/>
      <c r="R214" s="282"/>
      <c r="S214" s="282"/>
      <c r="T214" s="282"/>
      <c r="U214" s="282"/>
      <c r="V214" s="282"/>
    </row>
    <row r="215" spans="1:22" hidden="1" x14ac:dyDescent="0.25">
      <c r="A215" s="282"/>
      <c r="B215" s="282"/>
      <c r="C215" s="282"/>
      <c r="D215" s="282"/>
      <c r="E215" s="282"/>
      <c r="F215" s="282"/>
      <c r="G215" s="282"/>
      <c r="H215" s="282"/>
      <c r="I215" s="282"/>
      <c r="J215" s="282"/>
      <c r="K215" s="282"/>
      <c r="L215" s="282"/>
      <c r="M215" s="282"/>
      <c r="N215" s="282"/>
      <c r="O215" s="282"/>
      <c r="P215" s="282"/>
      <c r="Q215" s="282"/>
      <c r="R215" s="282"/>
      <c r="S215" s="282"/>
      <c r="T215" s="282"/>
      <c r="U215" s="282"/>
      <c r="V215" s="282"/>
    </row>
    <row r="216" spans="1:22" hidden="1" x14ac:dyDescent="0.25">
      <c r="A216" s="282"/>
      <c r="B216" s="282"/>
      <c r="C216" s="282"/>
      <c r="D216" s="282"/>
      <c r="E216" s="282"/>
      <c r="F216" s="282"/>
      <c r="G216" s="282"/>
      <c r="H216" s="282"/>
      <c r="I216" s="282"/>
      <c r="J216" s="282"/>
      <c r="K216" s="282"/>
      <c r="L216" s="282"/>
      <c r="M216" s="282"/>
      <c r="N216" s="282"/>
      <c r="O216" s="282"/>
      <c r="P216" s="282"/>
      <c r="Q216" s="282"/>
      <c r="R216" s="282"/>
      <c r="S216" s="282"/>
      <c r="T216" s="282"/>
      <c r="U216" s="282"/>
      <c r="V216" s="282"/>
    </row>
    <row r="217" spans="1:22" hidden="1" x14ac:dyDescent="0.25">
      <c r="A217" s="282"/>
      <c r="B217" s="282"/>
      <c r="C217" s="282"/>
      <c r="D217" s="282"/>
      <c r="E217" s="282"/>
      <c r="F217" s="282"/>
      <c r="G217" s="282"/>
      <c r="H217" s="282"/>
      <c r="I217" s="282"/>
      <c r="J217" s="282"/>
      <c r="K217" s="282"/>
      <c r="L217" s="282"/>
      <c r="M217" s="282"/>
      <c r="N217" s="282"/>
      <c r="O217" s="282"/>
      <c r="P217" s="282"/>
      <c r="Q217" s="282"/>
      <c r="R217" s="282"/>
      <c r="S217" s="282"/>
      <c r="T217" s="282"/>
      <c r="U217" s="282"/>
      <c r="V217" s="282"/>
    </row>
    <row r="218" spans="1:22" hidden="1" x14ac:dyDescent="0.25">
      <c r="A218" s="282"/>
      <c r="B218" s="282"/>
      <c r="C218" s="282"/>
      <c r="D218" s="282"/>
      <c r="E218" s="282"/>
      <c r="F218" s="282"/>
      <c r="G218" s="282"/>
      <c r="H218" s="282"/>
      <c r="I218" s="282"/>
      <c r="J218" s="282"/>
      <c r="K218" s="282"/>
      <c r="L218" s="282"/>
      <c r="M218" s="282"/>
      <c r="N218" s="282"/>
      <c r="O218" s="282"/>
      <c r="P218" s="282"/>
      <c r="Q218" s="282"/>
      <c r="R218" s="282"/>
      <c r="S218" s="282"/>
      <c r="T218" s="282"/>
      <c r="U218" s="282"/>
      <c r="V218" s="282"/>
    </row>
    <row r="219" spans="1:22" hidden="1" x14ac:dyDescent="0.25">
      <c r="A219" s="282"/>
      <c r="B219" s="282"/>
      <c r="C219" s="282"/>
      <c r="D219" s="282"/>
      <c r="E219" s="282"/>
      <c r="F219" s="282"/>
      <c r="G219" s="282"/>
      <c r="H219" s="282"/>
      <c r="I219" s="282"/>
      <c r="J219" s="282"/>
      <c r="K219" s="282"/>
      <c r="L219" s="282"/>
      <c r="M219" s="282"/>
      <c r="N219" s="282"/>
      <c r="O219" s="282"/>
      <c r="P219" s="282"/>
      <c r="Q219" s="282"/>
      <c r="R219" s="282"/>
      <c r="S219" s="282"/>
      <c r="T219" s="282"/>
      <c r="U219" s="282"/>
      <c r="V219" s="282"/>
    </row>
    <row r="220" spans="1:22" hidden="1" x14ac:dyDescent="0.25">
      <c r="A220" s="282"/>
      <c r="B220" s="282"/>
      <c r="C220" s="282"/>
      <c r="D220" s="282"/>
      <c r="E220" s="282"/>
      <c r="F220" s="282"/>
      <c r="G220" s="282"/>
      <c r="H220" s="282"/>
      <c r="I220" s="282"/>
      <c r="J220" s="282"/>
      <c r="K220" s="282"/>
      <c r="L220" s="282"/>
      <c r="M220" s="282"/>
      <c r="N220" s="282"/>
      <c r="O220" s="282"/>
      <c r="P220" s="282"/>
      <c r="Q220" s="282"/>
      <c r="R220" s="282"/>
      <c r="S220" s="282"/>
      <c r="T220" s="282"/>
      <c r="U220" s="282"/>
      <c r="V220" s="282"/>
    </row>
    <row r="221" spans="1:22" hidden="1" x14ac:dyDescent="0.25">
      <c r="A221" s="282"/>
      <c r="B221" s="282"/>
      <c r="C221" s="282"/>
      <c r="D221" s="282"/>
      <c r="E221" s="282"/>
      <c r="F221" s="282"/>
      <c r="G221" s="282"/>
      <c r="H221" s="282"/>
      <c r="I221" s="282"/>
      <c r="J221" s="282"/>
      <c r="K221" s="282"/>
      <c r="L221" s="282"/>
      <c r="M221" s="282"/>
      <c r="N221" s="282"/>
      <c r="O221" s="282"/>
      <c r="P221" s="282"/>
      <c r="Q221" s="282"/>
      <c r="R221" s="282"/>
      <c r="S221" s="282"/>
      <c r="T221" s="282"/>
      <c r="U221" s="282"/>
      <c r="V221" s="282"/>
    </row>
    <row r="222" spans="1:22" hidden="1" x14ac:dyDescent="0.25">
      <c r="A222" s="282"/>
      <c r="B222" s="282"/>
      <c r="C222" s="282"/>
      <c r="D222" s="282"/>
      <c r="E222" s="282"/>
      <c r="F222" s="282"/>
      <c r="G222" s="282"/>
      <c r="H222" s="282"/>
      <c r="I222" s="282"/>
      <c r="J222" s="282"/>
      <c r="K222" s="282"/>
      <c r="L222" s="282"/>
      <c r="M222" s="282"/>
      <c r="N222" s="282"/>
      <c r="O222" s="282"/>
      <c r="P222" s="282"/>
      <c r="Q222" s="282"/>
      <c r="R222" s="282"/>
      <c r="S222" s="282"/>
      <c r="T222" s="282"/>
      <c r="U222" s="282"/>
      <c r="V222" s="282"/>
    </row>
    <row r="223" spans="1:22" hidden="1" x14ac:dyDescent="0.25">
      <c r="A223" s="282"/>
      <c r="B223" s="282"/>
      <c r="C223" s="282"/>
      <c r="D223" s="282"/>
      <c r="E223" s="282"/>
      <c r="F223" s="282"/>
      <c r="G223" s="282"/>
      <c r="H223" s="282"/>
      <c r="I223" s="282"/>
      <c r="J223" s="282"/>
      <c r="K223" s="282"/>
      <c r="L223" s="282"/>
      <c r="M223" s="282"/>
      <c r="N223" s="282"/>
      <c r="O223" s="282"/>
      <c r="P223" s="282"/>
      <c r="Q223" s="282"/>
      <c r="R223" s="282"/>
      <c r="S223" s="282"/>
      <c r="T223" s="282"/>
      <c r="U223" s="282"/>
      <c r="V223" s="282"/>
    </row>
    <row r="224" spans="1:22" hidden="1" x14ac:dyDescent="0.25">
      <c r="A224" s="282"/>
      <c r="B224" s="282"/>
      <c r="C224" s="282"/>
      <c r="D224" s="282"/>
      <c r="E224" s="282"/>
      <c r="F224" s="282"/>
      <c r="G224" s="282"/>
      <c r="H224" s="282"/>
      <c r="I224" s="282"/>
      <c r="J224" s="282"/>
      <c r="K224" s="282"/>
      <c r="L224" s="282"/>
      <c r="M224" s="282"/>
      <c r="N224" s="282"/>
      <c r="O224" s="282"/>
      <c r="P224" s="282"/>
      <c r="Q224" s="282"/>
      <c r="R224" s="282"/>
      <c r="S224" s="282"/>
      <c r="T224" s="282"/>
      <c r="U224" s="282"/>
      <c r="V224" s="282"/>
    </row>
    <row r="225" spans="1:22" hidden="1" x14ac:dyDescent="0.25">
      <c r="A225" s="282"/>
      <c r="B225" s="282"/>
      <c r="C225" s="282"/>
      <c r="D225" s="282"/>
      <c r="E225" s="282"/>
      <c r="F225" s="282"/>
      <c r="G225" s="282"/>
      <c r="H225" s="282"/>
      <c r="I225" s="282"/>
      <c r="J225" s="282"/>
      <c r="K225" s="282"/>
      <c r="L225" s="282"/>
      <c r="M225" s="282"/>
      <c r="N225" s="282"/>
      <c r="O225" s="282"/>
      <c r="P225" s="282"/>
      <c r="Q225" s="282"/>
      <c r="R225" s="282"/>
      <c r="S225" s="282"/>
      <c r="T225" s="282"/>
      <c r="U225" s="282"/>
      <c r="V225" s="282"/>
    </row>
    <row r="226" spans="1:22" hidden="1" x14ac:dyDescent="0.25">
      <c r="A226" s="282"/>
      <c r="B226" s="282"/>
      <c r="C226" s="282"/>
      <c r="D226" s="282"/>
      <c r="E226" s="282"/>
      <c r="F226" s="282"/>
      <c r="G226" s="282"/>
      <c r="H226" s="282"/>
      <c r="I226" s="282"/>
      <c r="J226" s="282"/>
      <c r="K226" s="282"/>
      <c r="L226" s="282"/>
      <c r="M226" s="282"/>
      <c r="N226" s="282"/>
      <c r="O226" s="282"/>
      <c r="P226" s="282"/>
      <c r="Q226" s="282"/>
      <c r="R226" s="282"/>
      <c r="S226" s="282"/>
      <c r="T226" s="282"/>
      <c r="U226" s="282"/>
      <c r="V226" s="282"/>
    </row>
    <row r="227" spans="1:22" hidden="1" x14ac:dyDescent="0.25">
      <c r="A227" s="282"/>
      <c r="B227" s="282"/>
      <c r="C227" s="282"/>
      <c r="D227" s="282"/>
      <c r="E227" s="282"/>
      <c r="F227" s="282"/>
      <c r="G227" s="282"/>
      <c r="H227" s="282"/>
      <c r="I227" s="282"/>
      <c r="J227" s="282"/>
      <c r="K227" s="282"/>
      <c r="L227" s="282"/>
      <c r="M227" s="282"/>
      <c r="N227" s="282"/>
      <c r="O227" s="282"/>
      <c r="P227" s="282"/>
      <c r="Q227" s="282"/>
      <c r="R227" s="282"/>
      <c r="S227" s="282"/>
      <c r="T227" s="282"/>
      <c r="U227" s="282"/>
      <c r="V227" s="282"/>
    </row>
    <row r="228" spans="1:22" hidden="1" x14ac:dyDescent="0.25">
      <c r="A228" s="282"/>
      <c r="B228" s="282"/>
      <c r="C228" s="282"/>
      <c r="D228" s="282"/>
      <c r="E228" s="282"/>
      <c r="F228" s="282"/>
      <c r="G228" s="282"/>
      <c r="H228" s="282"/>
      <c r="I228" s="282"/>
      <c r="J228" s="282"/>
      <c r="K228" s="282"/>
      <c r="L228" s="282"/>
      <c r="M228" s="282"/>
      <c r="N228" s="282"/>
      <c r="O228" s="282"/>
      <c r="P228" s="282"/>
      <c r="Q228" s="282"/>
      <c r="R228" s="282"/>
      <c r="S228" s="282"/>
      <c r="T228" s="282"/>
      <c r="U228" s="282"/>
      <c r="V228" s="282"/>
    </row>
    <row r="229" spans="1:22" hidden="1" x14ac:dyDescent="0.25">
      <c r="A229" s="282"/>
      <c r="B229" s="282"/>
      <c r="C229" s="282"/>
      <c r="D229" s="282"/>
      <c r="E229" s="282"/>
      <c r="F229" s="282"/>
      <c r="G229" s="282"/>
      <c r="H229" s="282"/>
      <c r="I229" s="282"/>
      <c r="J229" s="282"/>
      <c r="K229" s="282"/>
      <c r="L229" s="282"/>
      <c r="M229" s="282"/>
      <c r="N229" s="282"/>
      <c r="O229" s="282"/>
      <c r="P229" s="282"/>
      <c r="Q229" s="282"/>
      <c r="R229" s="282"/>
      <c r="S229" s="282"/>
      <c r="T229" s="282"/>
      <c r="U229" s="282"/>
      <c r="V229" s="282"/>
    </row>
    <row r="230" spans="1:22" hidden="1" x14ac:dyDescent="0.25">
      <c r="A230" s="282"/>
      <c r="B230" s="282"/>
      <c r="C230" s="282"/>
      <c r="D230" s="282"/>
      <c r="E230" s="282"/>
      <c r="F230" s="282"/>
      <c r="G230" s="282"/>
      <c r="H230" s="282"/>
      <c r="I230" s="282"/>
      <c r="J230" s="282"/>
      <c r="K230" s="282"/>
      <c r="L230" s="282"/>
      <c r="M230" s="282"/>
      <c r="N230" s="282"/>
      <c r="O230" s="282"/>
      <c r="P230" s="282"/>
      <c r="Q230" s="282"/>
      <c r="R230" s="282"/>
      <c r="S230" s="282"/>
      <c r="T230" s="282"/>
      <c r="U230" s="282"/>
      <c r="V230" s="282"/>
    </row>
    <row r="231" spans="1:22" hidden="1" x14ac:dyDescent="0.25">
      <c r="A231" s="282"/>
      <c r="B231" s="282"/>
      <c r="C231" s="282"/>
      <c r="D231" s="282"/>
      <c r="E231" s="282"/>
      <c r="F231" s="282"/>
      <c r="G231" s="282"/>
      <c r="H231" s="282"/>
      <c r="I231" s="282"/>
      <c r="J231" s="282"/>
      <c r="K231" s="282"/>
      <c r="L231" s="282"/>
      <c r="M231" s="282"/>
      <c r="N231" s="282"/>
      <c r="O231" s="282"/>
      <c r="P231" s="282"/>
      <c r="Q231" s="282"/>
      <c r="R231" s="282"/>
      <c r="S231" s="282"/>
      <c r="T231" s="282"/>
      <c r="U231" s="282"/>
      <c r="V231" s="282"/>
    </row>
    <row r="232" spans="1:22" hidden="1" x14ac:dyDescent="0.25">
      <c r="A232" s="282"/>
      <c r="B232" s="282"/>
      <c r="C232" s="282"/>
      <c r="D232" s="282"/>
      <c r="E232" s="282"/>
      <c r="F232" s="282"/>
      <c r="G232" s="282"/>
      <c r="H232" s="282"/>
      <c r="I232" s="282"/>
      <c r="J232" s="282"/>
      <c r="K232" s="282"/>
      <c r="L232" s="282"/>
      <c r="M232" s="282"/>
      <c r="N232" s="282"/>
      <c r="O232" s="282"/>
      <c r="P232" s="282"/>
      <c r="Q232" s="282"/>
      <c r="R232" s="282"/>
      <c r="S232" s="282"/>
      <c r="T232" s="282"/>
      <c r="U232" s="282"/>
      <c r="V232" s="282"/>
    </row>
    <row r="233" spans="1:22" hidden="1" x14ac:dyDescent="0.25">
      <c r="A233" s="282"/>
      <c r="B233" s="282"/>
      <c r="C233" s="282"/>
      <c r="D233" s="282"/>
      <c r="E233" s="282"/>
      <c r="F233" s="282"/>
      <c r="G233" s="282"/>
      <c r="H233" s="282"/>
      <c r="I233" s="282"/>
      <c r="J233" s="282"/>
      <c r="K233" s="282"/>
      <c r="L233" s="282"/>
      <c r="M233" s="282"/>
      <c r="N233" s="282"/>
      <c r="O233" s="282"/>
      <c r="P233" s="282"/>
      <c r="Q233" s="282"/>
      <c r="R233" s="282"/>
      <c r="S233" s="282"/>
      <c r="T233" s="282"/>
      <c r="U233" s="282"/>
      <c r="V233" s="282"/>
    </row>
    <row r="234" spans="1:22" hidden="1" x14ac:dyDescent="0.25">
      <c r="A234" s="282"/>
      <c r="B234" s="282"/>
      <c r="C234" s="282"/>
      <c r="D234" s="282"/>
      <c r="E234" s="282"/>
      <c r="F234" s="282"/>
      <c r="G234" s="282"/>
      <c r="H234" s="282"/>
      <c r="I234" s="282"/>
      <c r="J234" s="282"/>
      <c r="K234" s="282"/>
      <c r="L234" s="282"/>
      <c r="M234" s="282"/>
      <c r="N234" s="282"/>
      <c r="O234" s="282"/>
      <c r="P234" s="282"/>
      <c r="Q234" s="282"/>
      <c r="R234" s="282"/>
      <c r="S234" s="282"/>
      <c r="T234" s="282"/>
      <c r="U234" s="282"/>
      <c r="V234" s="282"/>
    </row>
    <row r="235" spans="1:22" hidden="1" x14ac:dyDescent="0.25">
      <c r="A235" s="282"/>
      <c r="B235" s="282"/>
      <c r="C235" s="282"/>
      <c r="D235" s="282"/>
      <c r="E235" s="282"/>
      <c r="F235" s="282"/>
      <c r="G235" s="282"/>
      <c r="H235" s="282"/>
      <c r="I235" s="282"/>
      <c r="J235" s="282"/>
      <c r="K235" s="282"/>
      <c r="L235" s="282"/>
      <c r="M235" s="282"/>
      <c r="N235" s="282"/>
      <c r="O235" s="282"/>
      <c r="P235" s="282"/>
      <c r="Q235" s="282"/>
      <c r="R235" s="282"/>
      <c r="S235" s="282"/>
      <c r="T235" s="282"/>
      <c r="U235" s="282"/>
      <c r="V235" s="282"/>
    </row>
    <row r="236" spans="1:22" hidden="1" x14ac:dyDescent="0.25">
      <c r="A236" s="282"/>
      <c r="B236" s="282"/>
      <c r="C236" s="282"/>
      <c r="D236" s="282"/>
      <c r="E236" s="282"/>
      <c r="F236" s="282"/>
      <c r="G236" s="282"/>
      <c r="H236" s="282"/>
      <c r="I236" s="282"/>
      <c r="J236" s="282"/>
      <c r="K236" s="282"/>
      <c r="L236" s="282"/>
      <c r="M236" s="282"/>
      <c r="N236" s="282"/>
      <c r="O236" s="282"/>
      <c r="P236" s="282"/>
      <c r="Q236" s="282"/>
      <c r="R236" s="282"/>
      <c r="S236" s="282"/>
      <c r="T236" s="282"/>
      <c r="U236" s="282"/>
      <c r="V236" s="282"/>
    </row>
    <row r="237" spans="1:22" hidden="1" x14ac:dyDescent="0.25">
      <c r="A237" s="282"/>
      <c r="B237" s="282"/>
      <c r="C237" s="282"/>
      <c r="D237" s="282"/>
      <c r="E237" s="282"/>
      <c r="F237" s="282"/>
      <c r="G237" s="282"/>
      <c r="H237" s="282"/>
      <c r="I237" s="282"/>
      <c r="J237" s="282"/>
      <c r="K237" s="282"/>
      <c r="L237" s="282"/>
      <c r="M237" s="282"/>
      <c r="N237" s="282"/>
      <c r="O237" s="282"/>
      <c r="P237" s="282"/>
      <c r="Q237" s="282"/>
      <c r="R237" s="282"/>
      <c r="S237" s="282"/>
      <c r="T237" s="282"/>
      <c r="U237" s="282"/>
      <c r="V237" s="282"/>
    </row>
    <row r="238" spans="1:22" hidden="1" x14ac:dyDescent="0.25">
      <c r="A238" s="282"/>
      <c r="B238" s="282"/>
      <c r="C238" s="282"/>
      <c r="D238" s="282"/>
      <c r="E238" s="282"/>
      <c r="F238" s="282"/>
      <c r="G238" s="282"/>
      <c r="H238" s="282"/>
      <c r="I238" s="282"/>
      <c r="J238" s="282"/>
      <c r="K238" s="282"/>
      <c r="L238" s="282"/>
      <c r="M238" s="282"/>
      <c r="N238" s="282"/>
      <c r="O238" s="282"/>
      <c r="P238" s="282"/>
      <c r="Q238" s="282"/>
      <c r="R238" s="282"/>
      <c r="S238" s="282"/>
      <c r="T238" s="282"/>
      <c r="U238" s="282"/>
      <c r="V238" s="282"/>
    </row>
    <row r="239" spans="1:22" hidden="1" x14ac:dyDescent="0.25">
      <c r="A239" s="282"/>
      <c r="B239" s="282"/>
      <c r="C239" s="282"/>
      <c r="D239" s="282"/>
      <c r="E239" s="282"/>
      <c r="F239" s="282"/>
      <c r="G239" s="282"/>
      <c r="H239" s="282"/>
      <c r="I239" s="282"/>
      <c r="J239" s="282"/>
      <c r="K239" s="282"/>
      <c r="L239" s="282"/>
      <c r="M239" s="282"/>
      <c r="N239" s="282"/>
      <c r="O239" s="282"/>
      <c r="P239" s="282"/>
      <c r="Q239" s="282"/>
      <c r="R239" s="282"/>
      <c r="S239" s="282"/>
      <c r="T239" s="282"/>
      <c r="U239" s="282"/>
      <c r="V239" s="282"/>
    </row>
    <row r="240" spans="1:22" hidden="1" x14ac:dyDescent="0.25">
      <c r="A240" s="282"/>
      <c r="B240" s="282"/>
      <c r="C240" s="282"/>
      <c r="D240" s="282"/>
      <c r="E240" s="282"/>
      <c r="F240" s="282"/>
      <c r="G240" s="282"/>
      <c r="H240" s="282"/>
      <c r="I240" s="282"/>
      <c r="J240" s="282"/>
      <c r="K240" s="282"/>
      <c r="L240" s="282"/>
      <c r="M240" s="282"/>
      <c r="N240" s="282"/>
      <c r="O240" s="282"/>
      <c r="P240" s="282"/>
      <c r="Q240" s="282"/>
      <c r="R240" s="282"/>
      <c r="S240" s="282"/>
      <c r="T240" s="282"/>
      <c r="U240" s="282"/>
      <c r="V240" s="282"/>
    </row>
    <row r="241" spans="1:22" hidden="1" x14ac:dyDescent="0.25">
      <c r="A241" s="282"/>
      <c r="B241" s="282"/>
      <c r="C241" s="282"/>
      <c r="D241" s="282"/>
      <c r="E241" s="282"/>
      <c r="F241" s="282"/>
      <c r="G241" s="282"/>
      <c r="H241" s="282"/>
      <c r="I241" s="282"/>
      <c r="J241" s="282"/>
      <c r="K241" s="282"/>
      <c r="L241" s="282"/>
      <c r="M241" s="282"/>
      <c r="N241" s="282"/>
      <c r="O241" s="282"/>
      <c r="P241" s="282"/>
      <c r="Q241" s="282"/>
      <c r="R241" s="282"/>
      <c r="S241" s="282"/>
      <c r="T241" s="282"/>
      <c r="U241" s="282"/>
      <c r="V241" s="282"/>
    </row>
    <row r="242" spans="1:22" hidden="1" x14ac:dyDescent="0.25">
      <c r="A242" s="282"/>
      <c r="B242" s="282"/>
      <c r="C242" s="282"/>
      <c r="D242" s="282"/>
      <c r="E242" s="282"/>
      <c r="F242" s="282"/>
      <c r="G242" s="282"/>
      <c r="H242" s="282"/>
      <c r="I242" s="282"/>
      <c r="J242" s="282"/>
      <c r="K242" s="282"/>
      <c r="L242" s="282"/>
      <c r="M242" s="282"/>
      <c r="N242" s="282"/>
      <c r="O242" s="282"/>
      <c r="P242" s="282"/>
      <c r="Q242" s="282"/>
      <c r="R242" s="282"/>
      <c r="S242" s="282"/>
      <c r="T242" s="282"/>
      <c r="U242" s="282"/>
      <c r="V242" s="282"/>
    </row>
    <row r="243" spans="1:22" hidden="1" x14ac:dyDescent="0.25">
      <c r="A243" s="282"/>
      <c r="B243" s="282"/>
      <c r="C243" s="282"/>
      <c r="D243" s="282"/>
      <c r="E243" s="282"/>
      <c r="F243" s="282"/>
      <c r="G243" s="282"/>
      <c r="H243" s="282"/>
      <c r="I243" s="282"/>
      <c r="J243" s="282"/>
      <c r="K243" s="282"/>
      <c r="L243" s="282"/>
      <c r="M243" s="282"/>
      <c r="N243" s="282"/>
      <c r="O243" s="282"/>
      <c r="P243" s="282"/>
      <c r="Q243" s="282"/>
      <c r="R243" s="282"/>
      <c r="S243" s="282"/>
      <c r="T243" s="282"/>
      <c r="U243" s="282"/>
      <c r="V243" s="282"/>
    </row>
    <row r="244" spans="1:22" hidden="1" x14ac:dyDescent="0.25">
      <c r="A244" s="282"/>
      <c r="B244" s="282"/>
      <c r="C244" s="282"/>
      <c r="D244" s="282"/>
      <c r="E244" s="282"/>
      <c r="F244" s="282"/>
      <c r="G244" s="282"/>
      <c r="H244" s="282"/>
      <c r="I244" s="282"/>
      <c r="J244" s="282"/>
      <c r="K244" s="282"/>
      <c r="L244" s="282"/>
      <c r="M244" s="282"/>
      <c r="N244" s="282"/>
      <c r="O244" s="282"/>
      <c r="P244" s="282"/>
      <c r="Q244" s="282"/>
      <c r="R244" s="282"/>
      <c r="S244" s="282"/>
      <c r="T244" s="282"/>
      <c r="U244" s="282"/>
      <c r="V244" s="282"/>
    </row>
    <row r="245" spans="1:22" hidden="1" x14ac:dyDescent="0.25">
      <c r="A245" s="282"/>
      <c r="B245" s="282"/>
      <c r="C245" s="282"/>
      <c r="D245" s="282"/>
      <c r="E245" s="282"/>
      <c r="F245" s="282"/>
      <c r="G245" s="282"/>
      <c r="H245" s="282"/>
      <c r="I245" s="282"/>
      <c r="J245" s="282"/>
      <c r="K245" s="282"/>
      <c r="L245" s="282"/>
      <c r="M245" s="282"/>
      <c r="N245" s="282"/>
      <c r="O245" s="282"/>
      <c r="P245" s="282"/>
      <c r="Q245" s="282"/>
      <c r="R245" s="282"/>
      <c r="S245" s="282"/>
      <c r="T245" s="282"/>
      <c r="U245" s="282"/>
      <c r="V245" s="282"/>
    </row>
    <row r="246" spans="1:22" hidden="1" x14ac:dyDescent="0.25">
      <c r="A246" s="282"/>
      <c r="B246" s="282"/>
      <c r="C246" s="282"/>
      <c r="D246" s="282"/>
      <c r="E246" s="282"/>
      <c r="F246" s="282"/>
      <c r="G246" s="282"/>
      <c r="H246" s="282"/>
      <c r="I246" s="282"/>
      <c r="J246" s="282"/>
      <c r="K246" s="282"/>
      <c r="L246" s="282"/>
      <c r="M246" s="282"/>
      <c r="N246" s="282"/>
      <c r="O246" s="282"/>
      <c r="P246" s="282"/>
      <c r="Q246" s="282"/>
      <c r="R246" s="282"/>
      <c r="S246" s="282"/>
      <c r="T246" s="282"/>
      <c r="U246" s="282"/>
      <c r="V246" s="282"/>
    </row>
    <row r="247" spans="1:22" hidden="1" x14ac:dyDescent="0.25">
      <c r="A247" s="282"/>
      <c r="B247" s="282"/>
      <c r="C247" s="282"/>
      <c r="D247" s="282"/>
      <c r="E247" s="282"/>
      <c r="F247" s="282"/>
      <c r="G247" s="282"/>
      <c r="H247" s="282"/>
      <c r="I247" s="282"/>
      <c r="J247" s="282"/>
      <c r="K247" s="282"/>
      <c r="L247" s="282"/>
      <c r="M247" s="282"/>
      <c r="N247" s="282"/>
      <c r="O247" s="282"/>
      <c r="P247" s="282"/>
      <c r="Q247" s="282"/>
      <c r="R247" s="282"/>
      <c r="S247" s="282"/>
      <c r="T247" s="282"/>
      <c r="U247" s="282"/>
      <c r="V247" s="282"/>
    </row>
    <row r="248" spans="1:22" hidden="1" x14ac:dyDescent="0.25">
      <c r="A248" s="282"/>
      <c r="B248" s="282"/>
      <c r="C248" s="282"/>
      <c r="D248" s="282"/>
      <c r="E248" s="282"/>
      <c r="F248" s="282"/>
      <c r="G248" s="282"/>
      <c r="H248" s="282"/>
      <c r="I248" s="282"/>
      <c r="J248" s="282"/>
      <c r="K248" s="282"/>
      <c r="L248" s="282"/>
      <c r="M248" s="282"/>
      <c r="N248" s="282"/>
      <c r="O248" s="282"/>
      <c r="P248" s="282"/>
      <c r="Q248" s="282"/>
      <c r="R248" s="282"/>
      <c r="S248" s="282"/>
      <c r="T248" s="282"/>
      <c r="U248" s="282"/>
      <c r="V248" s="282"/>
    </row>
    <row r="249" spans="1:22" hidden="1" x14ac:dyDescent="0.25">
      <c r="A249" s="282"/>
      <c r="B249" s="282"/>
      <c r="C249" s="282"/>
      <c r="D249" s="282"/>
      <c r="E249" s="282"/>
      <c r="F249" s="282"/>
      <c r="G249" s="282"/>
      <c r="H249" s="282"/>
      <c r="I249" s="282"/>
      <c r="J249" s="282"/>
      <c r="K249" s="282"/>
      <c r="L249" s="282"/>
      <c r="M249" s="282"/>
      <c r="N249" s="282"/>
      <c r="O249" s="282"/>
      <c r="P249" s="282"/>
      <c r="Q249" s="282"/>
      <c r="R249" s="282"/>
      <c r="S249" s="282"/>
      <c r="T249" s="282"/>
      <c r="U249" s="282"/>
      <c r="V249" s="282"/>
    </row>
    <row r="250" spans="1:22" hidden="1" x14ac:dyDescent="0.25">
      <c r="A250" s="282"/>
      <c r="B250" s="282"/>
      <c r="C250" s="282"/>
      <c r="D250" s="282"/>
      <c r="E250" s="282"/>
      <c r="F250" s="282"/>
      <c r="G250" s="282"/>
      <c r="H250" s="282"/>
      <c r="I250" s="282"/>
      <c r="J250" s="282"/>
      <c r="K250" s="282"/>
      <c r="L250" s="282"/>
      <c r="M250" s="282"/>
      <c r="N250" s="282"/>
      <c r="O250" s="282"/>
      <c r="P250" s="282"/>
      <c r="Q250" s="282"/>
      <c r="R250" s="282"/>
      <c r="S250" s="282"/>
      <c r="T250" s="282"/>
      <c r="U250" s="282"/>
      <c r="V250" s="282"/>
    </row>
    <row r="251" spans="1:22" hidden="1" x14ac:dyDescent="0.25">
      <c r="A251" s="282"/>
      <c r="B251" s="282"/>
      <c r="C251" s="282"/>
      <c r="D251" s="282"/>
      <c r="E251" s="282"/>
      <c r="F251" s="282"/>
      <c r="G251" s="282"/>
      <c r="H251" s="282"/>
      <c r="I251" s="282"/>
      <c r="J251" s="282"/>
      <c r="K251" s="282"/>
      <c r="L251" s="282"/>
      <c r="M251" s="282"/>
      <c r="N251" s="282"/>
      <c r="O251" s="282"/>
      <c r="P251" s="282"/>
      <c r="Q251" s="282"/>
      <c r="R251" s="282"/>
      <c r="S251" s="282"/>
      <c r="T251" s="282"/>
      <c r="U251" s="282"/>
      <c r="V251" s="282"/>
    </row>
    <row r="252" spans="1:22" hidden="1" x14ac:dyDescent="0.25">
      <c r="A252" s="282"/>
      <c r="B252" s="282"/>
      <c r="C252" s="282"/>
      <c r="D252" s="282"/>
      <c r="E252" s="282"/>
      <c r="F252" s="282"/>
      <c r="G252" s="282"/>
      <c r="H252" s="282"/>
      <c r="I252" s="282"/>
      <c r="J252" s="282"/>
      <c r="K252" s="282"/>
      <c r="L252" s="282"/>
      <c r="M252" s="282"/>
      <c r="N252" s="282"/>
      <c r="O252" s="282"/>
      <c r="P252" s="282"/>
      <c r="Q252" s="282"/>
      <c r="R252" s="282"/>
      <c r="S252" s="282"/>
      <c r="T252" s="282"/>
      <c r="U252" s="282"/>
      <c r="V252" s="282"/>
    </row>
    <row r="253" spans="1:22" hidden="1" x14ac:dyDescent="0.25">
      <c r="A253" s="282"/>
      <c r="B253" s="282"/>
      <c r="C253" s="282"/>
      <c r="D253" s="282"/>
      <c r="E253" s="282"/>
      <c r="F253" s="282"/>
      <c r="G253" s="282"/>
      <c r="H253" s="282"/>
      <c r="I253" s="282"/>
      <c r="J253" s="282"/>
      <c r="K253" s="282"/>
      <c r="L253" s="282"/>
      <c r="M253" s="282"/>
      <c r="N253" s="282"/>
      <c r="O253" s="282"/>
      <c r="P253" s="282"/>
      <c r="Q253" s="282"/>
      <c r="R253" s="282"/>
      <c r="S253" s="282"/>
      <c r="T253" s="282"/>
      <c r="U253" s="282"/>
      <c r="V253" s="282"/>
    </row>
    <row r="254" spans="1:22" hidden="1" x14ac:dyDescent="0.25">
      <c r="A254" s="282"/>
      <c r="B254" s="282"/>
      <c r="C254" s="282"/>
      <c r="D254" s="282"/>
      <c r="E254" s="282"/>
      <c r="F254" s="282"/>
      <c r="G254" s="282"/>
      <c r="H254" s="282"/>
      <c r="I254" s="282"/>
      <c r="J254" s="282"/>
      <c r="K254" s="282"/>
      <c r="L254" s="282"/>
      <c r="M254" s="282"/>
      <c r="N254" s="282"/>
      <c r="O254" s="282"/>
      <c r="P254" s="282"/>
      <c r="Q254" s="282"/>
      <c r="R254" s="282"/>
      <c r="S254" s="282"/>
      <c r="T254" s="282"/>
      <c r="U254" s="282"/>
      <c r="V254" s="282"/>
    </row>
    <row r="255" spans="1:22" hidden="1" x14ac:dyDescent="0.25">
      <c r="A255" s="282"/>
      <c r="B255" s="282"/>
      <c r="C255" s="282"/>
      <c r="D255" s="282"/>
      <c r="E255" s="282"/>
      <c r="F255" s="282"/>
      <c r="G255" s="282"/>
      <c r="H255" s="282"/>
      <c r="I255" s="282"/>
      <c r="J255" s="282"/>
      <c r="K255" s="282"/>
      <c r="L255" s="282"/>
      <c r="M255" s="282"/>
      <c r="N255" s="282"/>
      <c r="O255" s="282"/>
      <c r="P255" s="282"/>
      <c r="Q255" s="282"/>
      <c r="R255" s="282"/>
      <c r="S255" s="282"/>
      <c r="T255" s="282"/>
      <c r="U255" s="282"/>
      <c r="V255" s="282"/>
    </row>
    <row r="256" spans="1:22" hidden="1" x14ac:dyDescent="0.25">
      <c r="A256" s="282"/>
      <c r="B256" s="282"/>
      <c r="C256" s="282"/>
      <c r="D256" s="282"/>
      <c r="E256" s="282"/>
      <c r="F256" s="282"/>
      <c r="G256" s="282"/>
      <c r="H256" s="282"/>
      <c r="I256" s="282"/>
      <c r="J256" s="282"/>
      <c r="K256" s="282"/>
      <c r="L256" s="282"/>
      <c r="M256" s="282"/>
      <c r="N256" s="282"/>
      <c r="O256" s="282"/>
      <c r="P256" s="282"/>
      <c r="Q256" s="282"/>
      <c r="R256" s="282"/>
      <c r="S256" s="282"/>
      <c r="T256" s="282"/>
      <c r="U256" s="282"/>
      <c r="V256" s="282"/>
    </row>
    <row r="257" spans="1:22" hidden="1" x14ac:dyDescent="0.25">
      <c r="A257" s="282"/>
      <c r="B257" s="282"/>
      <c r="C257" s="282"/>
      <c r="D257" s="282"/>
      <c r="E257" s="282"/>
      <c r="F257" s="282"/>
      <c r="G257" s="282"/>
      <c r="H257" s="282"/>
      <c r="I257" s="282"/>
      <c r="J257" s="282"/>
      <c r="K257" s="282"/>
      <c r="L257" s="282"/>
      <c r="M257" s="282"/>
      <c r="N257" s="282"/>
      <c r="O257" s="282"/>
      <c r="P257" s="282"/>
      <c r="Q257" s="282"/>
      <c r="R257" s="282"/>
      <c r="S257" s="282"/>
      <c r="T257" s="282"/>
      <c r="U257" s="282"/>
      <c r="V257" s="282"/>
    </row>
    <row r="258" spans="1:22" hidden="1" x14ac:dyDescent="0.25">
      <c r="A258" s="282"/>
      <c r="B258" s="282"/>
      <c r="C258" s="282"/>
      <c r="D258" s="282"/>
      <c r="E258" s="282"/>
      <c r="F258" s="282"/>
      <c r="G258" s="282"/>
      <c r="H258" s="282"/>
      <c r="I258" s="282"/>
      <c r="J258" s="282"/>
      <c r="K258" s="282"/>
      <c r="L258" s="282"/>
      <c r="M258" s="282"/>
      <c r="N258" s="282"/>
      <c r="O258" s="282"/>
      <c r="P258" s="282"/>
      <c r="Q258" s="282"/>
      <c r="R258" s="282"/>
      <c r="S258" s="282"/>
      <c r="T258" s="282"/>
      <c r="U258" s="282"/>
      <c r="V258" s="282"/>
    </row>
    <row r="259" spans="1:22" hidden="1" x14ac:dyDescent="0.25">
      <c r="A259" s="282"/>
      <c r="B259" s="282"/>
      <c r="C259" s="282"/>
      <c r="D259" s="282"/>
      <c r="E259" s="282"/>
      <c r="F259" s="282"/>
      <c r="G259" s="282"/>
      <c r="H259" s="282"/>
      <c r="I259" s="282"/>
      <c r="J259" s="282"/>
      <c r="K259" s="282"/>
      <c r="L259" s="282"/>
      <c r="M259" s="282"/>
      <c r="N259" s="282"/>
      <c r="O259" s="282"/>
      <c r="P259" s="282"/>
      <c r="Q259" s="282"/>
      <c r="R259" s="282"/>
      <c r="S259" s="282"/>
      <c r="T259" s="282"/>
      <c r="U259" s="282"/>
      <c r="V259" s="282"/>
    </row>
    <row r="260" spans="1:22" hidden="1" x14ac:dyDescent="0.25">
      <c r="A260" s="282"/>
      <c r="B260" s="282"/>
      <c r="C260" s="282"/>
      <c r="D260" s="282"/>
      <c r="E260" s="282"/>
      <c r="F260" s="282"/>
      <c r="G260" s="282"/>
      <c r="H260" s="282"/>
      <c r="I260" s="282"/>
      <c r="J260" s="282"/>
      <c r="K260" s="282"/>
      <c r="L260" s="282"/>
      <c r="M260" s="282"/>
      <c r="N260" s="282"/>
      <c r="O260" s="282"/>
      <c r="P260" s="282"/>
      <c r="Q260" s="282"/>
      <c r="R260" s="282"/>
      <c r="S260" s="282"/>
      <c r="T260" s="282"/>
      <c r="U260" s="282"/>
      <c r="V260" s="282"/>
    </row>
    <row r="261" spans="1:22" hidden="1" x14ac:dyDescent="0.25">
      <c r="A261" s="282"/>
      <c r="B261" s="282"/>
      <c r="C261" s="282"/>
      <c r="D261" s="282"/>
      <c r="E261" s="282"/>
      <c r="F261" s="282"/>
      <c r="G261" s="282"/>
      <c r="H261" s="282"/>
      <c r="I261" s="282"/>
      <c r="J261" s="282"/>
      <c r="K261" s="282"/>
      <c r="L261" s="282"/>
      <c r="M261" s="282"/>
      <c r="N261" s="282"/>
      <c r="O261" s="282"/>
      <c r="P261" s="282"/>
      <c r="Q261" s="282"/>
      <c r="R261" s="282"/>
      <c r="S261" s="282"/>
      <c r="T261" s="282"/>
      <c r="U261" s="282"/>
      <c r="V261" s="282"/>
    </row>
    <row r="262" spans="1:22" hidden="1" x14ac:dyDescent="0.25">
      <c r="A262" s="282"/>
      <c r="B262" s="282"/>
      <c r="C262" s="282"/>
      <c r="D262" s="282"/>
      <c r="E262" s="282"/>
      <c r="F262" s="282"/>
      <c r="G262" s="282"/>
      <c r="H262" s="282"/>
      <c r="I262" s="282"/>
      <c r="J262" s="282"/>
      <c r="K262" s="282"/>
      <c r="L262" s="282"/>
      <c r="M262" s="282"/>
      <c r="N262" s="282"/>
      <c r="O262" s="282"/>
      <c r="P262" s="282"/>
      <c r="Q262" s="282"/>
      <c r="R262" s="282"/>
      <c r="S262" s="282"/>
      <c r="T262" s="282"/>
      <c r="U262" s="282"/>
      <c r="V262" s="282"/>
    </row>
    <row r="263" spans="1:22" hidden="1" x14ac:dyDescent="0.25">
      <c r="A263" s="282"/>
      <c r="B263" s="282"/>
      <c r="C263" s="282"/>
      <c r="D263" s="282"/>
      <c r="E263" s="282"/>
      <c r="F263" s="282"/>
      <c r="G263" s="282"/>
      <c r="H263" s="282"/>
      <c r="I263" s="282"/>
      <c r="J263" s="282"/>
      <c r="K263" s="282"/>
      <c r="L263" s="282"/>
      <c r="M263" s="282"/>
      <c r="N263" s="282"/>
      <c r="O263" s="282"/>
      <c r="P263" s="282"/>
      <c r="Q263" s="282"/>
      <c r="R263" s="282"/>
      <c r="S263" s="282"/>
      <c r="T263" s="282"/>
      <c r="U263" s="282"/>
      <c r="V263" s="282"/>
    </row>
    <row r="264" spans="1:22" hidden="1" x14ac:dyDescent="0.25">
      <c r="A264" s="282"/>
      <c r="B264" s="282"/>
      <c r="C264" s="282"/>
      <c r="D264" s="282"/>
      <c r="E264" s="282"/>
      <c r="F264" s="282"/>
      <c r="G264" s="282"/>
      <c r="H264" s="282"/>
      <c r="I264" s="282"/>
      <c r="J264" s="282"/>
      <c r="K264" s="282"/>
      <c r="L264" s="282"/>
      <c r="M264" s="282"/>
      <c r="N264" s="282"/>
      <c r="O264" s="282"/>
      <c r="P264" s="282"/>
      <c r="Q264" s="282"/>
      <c r="R264" s="282"/>
      <c r="S264" s="282"/>
      <c r="T264" s="282"/>
      <c r="U264" s="282"/>
      <c r="V264" s="282"/>
    </row>
    <row r="265" spans="1:22" hidden="1" x14ac:dyDescent="0.25">
      <c r="A265" s="282"/>
      <c r="B265" s="282"/>
      <c r="C265" s="282"/>
      <c r="D265" s="282"/>
      <c r="E265" s="282"/>
      <c r="F265" s="282"/>
      <c r="G265" s="282"/>
      <c r="H265" s="282"/>
      <c r="I265" s="282"/>
      <c r="J265" s="282"/>
      <c r="K265" s="282"/>
      <c r="L265" s="282"/>
      <c r="M265" s="282"/>
      <c r="N265" s="282"/>
      <c r="O265" s="282"/>
      <c r="P265" s="282"/>
      <c r="Q265" s="282"/>
      <c r="R265" s="282"/>
      <c r="S265" s="282"/>
      <c r="T265" s="282"/>
      <c r="U265" s="282"/>
      <c r="V265" s="282"/>
    </row>
    <row r="266" spans="1:22" hidden="1" x14ac:dyDescent="0.25">
      <c r="A266" s="282"/>
      <c r="B266" s="282"/>
      <c r="C266" s="282"/>
      <c r="D266" s="282"/>
      <c r="E266" s="282"/>
      <c r="F266" s="282"/>
      <c r="G266" s="282"/>
      <c r="H266" s="282"/>
      <c r="I266" s="282"/>
      <c r="J266" s="282"/>
      <c r="K266" s="282"/>
      <c r="L266" s="282"/>
      <c r="M266" s="282"/>
      <c r="N266" s="282"/>
      <c r="O266" s="282"/>
      <c r="P266" s="282"/>
      <c r="Q266" s="282"/>
      <c r="R266" s="282"/>
      <c r="S266" s="282"/>
      <c r="T266" s="282"/>
      <c r="U266" s="282"/>
      <c r="V266" s="282"/>
    </row>
    <row r="267" spans="1:22" hidden="1" x14ac:dyDescent="0.25">
      <c r="A267" s="282"/>
      <c r="B267" s="282"/>
      <c r="C267" s="282"/>
      <c r="D267" s="282"/>
      <c r="E267" s="282"/>
      <c r="F267" s="282"/>
      <c r="G267" s="282"/>
      <c r="H267" s="282"/>
      <c r="I267" s="282"/>
      <c r="J267" s="282"/>
      <c r="K267" s="282"/>
      <c r="L267" s="282"/>
      <c r="M267" s="282"/>
      <c r="N267" s="282"/>
      <c r="O267" s="282"/>
      <c r="P267" s="282"/>
      <c r="Q267" s="282"/>
      <c r="R267" s="282"/>
      <c r="S267" s="282"/>
      <c r="T267" s="282"/>
      <c r="U267" s="282"/>
      <c r="V267" s="282"/>
    </row>
    <row r="268" spans="1:22" hidden="1" x14ac:dyDescent="0.25">
      <c r="A268" s="282"/>
      <c r="B268" s="282"/>
      <c r="C268" s="282"/>
      <c r="D268" s="282"/>
      <c r="E268" s="282"/>
      <c r="F268" s="282"/>
      <c r="G268" s="282"/>
      <c r="H268" s="282"/>
      <c r="I268" s="282"/>
      <c r="J268" s="282"/>
      <c r="K268" s="282"/>
      <c r="L268" s="282"/>
      <c r="M268" s="282"/>
      <c r="N268" s="282"/>
      <c r="O268" s="282"/>
      <c r="P268" s="282"/>
      <c r="Q268" s="282"/>
      <c r="R268" s="282"/>
      <c r="S268" s="282"/>
      <c r="T268" s="282"/>
      <c r="U268" s="282"/>
      <c r="V268" s="282"/>
    </row>
    <row r="269" spans="1:22" hidden="1" x14ac:dyDescent="0.25">
      <c r="A269" s="282"/>
      <c r="B269" s="282"/>
      <c r="C269" s="282"/>
      <c r="D269" s="282"/>
      <c r="E269" s="282"/>
      <c r="F269" s="282"/>
      <c r="G269" s="282"/>
      <c r="H269" s="282"/>
      <c r="I269" s="282"/>
      <c r="J269" s="282"/>
      <c r="K269" s="282"/>
      <c r="L269" s="282"/>
      <c r="M269" s="282"/>
      <c r="N269" s="282"/>
      <c r="O269" s="282"/>
      <c r="P269" s="282"/>
      <c r="Q269" s="282"/>
      <c r="R269" s="282"/>
      <c r="S269" s="282"/>
      <c r="T269" s="282"/>
      <c r="U269" s="282"/>
      <c r="V269" s="282"/>
    </row>
    <row r="270" spans="1:22" hidden="1" x14ac:dyDescent="0.25">
      <c r="A270" s="282"/>
      <c r="B270" s="282"/>
      <c r="C270" s="282"/>
      <c r="D270" s="282"/>
      <c r="E270" s="282"/>
      <c r="F270" s="282"/>
      <c r="G270" s="282"/>
      <c r="H270" s="282"/>
      <c r="I270" s="282"/>
      <c r="J270" s="282"/>
      <c r="K270" s="282"/>
      <c r="L270" s="282"/>
      <c r="M270" s="282"/>
      <c r="N270" s="282"/>
      <c r="O270" s="282"/>
      <c r="P270" s="282"/>
      <c r="Q270" s="282"/>
      <c r="R270" s="282"/>
      <c r="S270" s="282"/>
      <c r="T270" s="282"/>
      <c r="U270" s="282"/>
      <c r="V270" s="282"/>
    </row>
    <row r="271" spans="1:22" hidden="1" x14ac:dyDescent="0.25">
      <c r="A271" s="282"/>
      <c r="B271" s="282"/>
      <c r="C271" s="282"/>
      <c r="D271" s="282"/>
      <c r="E271" s="282"/>
      <c r="F271" s="282"/>
      <c r="G271" s="282"/>
      <c r="H271" s="282"/>
      <c r="I271" s="282"/>
      <c r="J271" s="282"/>
      <c r="K271" s="282"/>
      <c r="L271" s="282"/>
      <c r="M271" s="282"/>
      <c r="N271" s="282"/>
      <c r="O271" s="282"/>
      <c r="P271" s="282"/>
      <c r="Q271" s="282"/>
      <c r="R271" s="282"/>
      <c r="S271" s="282"/>
      <c r="T271" s="282"/>
      <c r="U271" s="282"/>
      <c r="V271" s="282"/>
    </row>
    <row r="272" spans="1:22" hidden="1" x14ac:dyDescent="0.25">
      <c r="A272" s="282"/>
      <c r="B272" s="282"/>
      <c r="C272" s="282"/>
      <c r="D272" s="282"/>
      <c r="E272" s="282"/>
      <c r="F272" s="282"/>
      <c r="G272" s="282"/>
      <c r="H272" s="282"/>
      <c r="I272" s="282"/>
      <c r="J272" s="282"/>
      <c r="K272" s="282"/>
      <c r="L272" s="282"/>
      <c r="M272" s="282"/>
      <c r="N272" s="282"/>
      <c r="O272" s="282"/>
      <c r="P272" s="282"/>
      <c r="Q272" s="282"/>
      <c r="R272" s="282"/>
      <c r="S272" s="282"/>
      <c r="T272" s="282"/>
      <c r="U272" s="282"/>
      <c r="V272" s="282"/>
    </row>
    <row r="273" spans="1:22" hidden="1" x14ac:dyDescent="0.25">
      <c r="A273" s="282"/>
      <c r="B273" s="282"/>
      <c r="C273" s="282"/>
      <c r="D273" s="282"/>
      <c r="E273" s="282"/>
      <c r="F273" s="282"/>
      <c r="G273" s="282"/>
      <c r="H273" s="282"/>
      <c r="I273" s="282"/>
      <c r="J273" s="282"/>
      <c r="K273" s="282"/>
      <c r="L273" s="282"/>
      <c r="M273" s="282"/>
      <c r="N273" s="282"/>
      <c r="O273" s="282"/>
      <c r="P273" s="282"/>
      <c r="Q273" s="282"/>
      <c r="R273" s="282"/>
      <c r="S273" s="282"/>
      <c r="T273" s="282"/>
      <c r="U273" s="282"/>
      <c r="V273" s="282"/>
    </row>
    <row r="274" spans="1:22" hidden="1" x14ac:dyDescent="0.25">
      <c r="A274" s="282"/>
      <c r="B274" s="282"/>
      <c r="C274" s="282"/>
      <c r="D274" s="282"/>
      <c r="E274" s="282"/>
      <c r="F274" s="282"/>
      <c r="G274" s="282"/>
      <c r="H274" s="282"/>
      <c r="I274" s="282"/>
      <c r="J274" s="282"/>
      <c r="K274" s="282"/>
      <c r="L274" s="282"/>
      <c r="M274" s="282"/>
      <c r="N274" s="282"/>
      <c r="O274" s="282"/>
      <c r="P274" s="282"/>
      <c r="Q274" s="282"/>
      <c r="R274" s="282"/>
      <c r="S274" s="282"/>
      <c r="T274" s="282"/>
      <c r="U274" s="282"/>
      <c r="V274" s="282"/>
    </row>
    <row r="275" spans="1:22" hidden="1" x14ac:dyDescent="0.25">
      <c r="A275" s="282"/>
      <c r="B275" s="282"/>
      <c r="C275" s="282"/>
      <c r="D275" s="282"/>
      <c r="E275" s="282"/>
      <c r="F275" s="282"/>
      <c r="G275" s="282"/>
      <c r="H275" s="282"/>
      <c r="I275" s="282"/>
      <c r="J275" s="282"/>
      <c r="K275" s="282"/>
      <c r="L275" s="282"/>
      <c r="M275" s="282"/>
      <c r="N275" s="282"/>
      <c r="O275" s="282"/>
      <c r="P275" s="282"/>
      <c r="Q275" s="282"/>
      <c r="R275" s="282"/>
      <c r="S275" s="282"/>
      <c r="T275" s="282"/>
      <c r="U275" s="282"/>
      <c r="V275" s="282"/>
    </row>
    <row r="276" spans="1:22" hidden="1" x14ac:dyDescent="0.25">
      <c r="A276" s="282"/>
      <c r="B276" s="282"/>
      <c r="C276" s="282"/>
      <c r="D276" s="282"/>
      <c r="E276" s="282"/>
      <c r="F276" s="282"/>
      <c r="G276" s="282"/>
      <c r="H276" s="282"/>
      <c r="I276" s="282"/>
      <c r="J276" s="282"/>
      <c r="K276" s="282"/>
      <c r="L276" s="282"/>
      <c r="M276" s="282"/>
      <c r="N276" s="282"/>
      <c r="O276" s="282"/>
      <c r="P276" s="282"/>
      <c r="Q276" s="282"/>
      <c r="R276" s="282"/>
      <c r="S276" s="282"/>
      <c r="T276" s="282"/>
      <c r="U276" s="282"/>
      <c r="V276" s="282"/>
    </row>
    <row r="277" spans="1:22" hidden="1" x14ac:dyDescent="0.25">
      <c r="A277" s="282"/>
      <c r="B277" s="282"/>
      <c r="C277" s="282"/>
      <c r="D277" s="282"/>
      <c r="E277" s="282"/>
      <c r="F277" s="282"/>
      <c r="G277" s="282"/>
      <c r="H277" s="282"/>
      <c r="I277" s="282"/>
      <c r="J277" s="282"/>
      <c r="K277" s="282"/>
      <c r="L277" s="282"/>
      <c r="M277" s="282"/>
      <c r="N277" s="282"/>
      <c r="O277" s="282"/>
      <c r="P277" s="282"/>
      <c r="Q277" s="282"/>
      <c r="R277" s="282"/>
      <c r="S277" s="282"/>
      <c r="T277" s="282"/>
      <c r="U277" s="282"/>
      <c r="V277" s="282"/>
    </row>
    <row r="278" spans="1:22" hidden="1" x14ac:dyDescent="0.25">
      <c r="A278" s="282"/>
      <c r="B278" s="282"/>
      <c r="C278" s="282"/>
      <c r="D278" s="282"/>
      <c r="E278" s="282"/>
      <c r="F278" s="282"/>
      <c r="G278" s="282"/>
      <c r="H278" s="282"/>
      <c r="I278" s="282"/>
      <c r="J278" s="282"/>
      <c r="K278" s="282"/>
      <c r="L278" s="282"/>
      <c r="M278" s="282"/>
      <c r="N278" s="282"/>
      <c r="O278" s="282"/>
      <c r="P278" s="282"/>
      <c r="Q278" s="282"/>
      <c r="R278" s="282"/>
      <c r="S278" s="282"/>
      <c r="T278" s="282"/>
      <c r="U278" s="282"/>
      <c r="V278" s="282"/>
    </row>
    <row r="279" spans="1:22" hidden="1" x14ac:dyDescent="0.25">
      <c r="A279" s="282"/>
      <c r="B279" s="282"/>
      <c r="C279" s="282"/>
      <c r="D279" s="282"/>
      <c r="E279" s="282"/>
      <c r="F279" s="282"/>
      <c r="G279" s="282"/>
      <c r="H279" s="282"/>
      <c r="I279" s="282"/>
      <c r="J279" s="282"/>
      <c r="K279" s="282"/>
      <c r="L279" s="282"/>
      <c r="M279" s="282"/>
      <c r="N279" s="282"/>
      <c r="O279" s="282"/>
      <c r="P279" s="282"/>
      <c r="Q279" s="282"/>
      <c r="R279" s="282"/>
      <c r="S279" s="282"/>
      <c r="T279" s="282"/>
      <c r="U279" s="282"/>
      <c r="V279" s="282"/>
    </row>
    <row r="280" spans="1:22" hidden="1" x14ac:dyDescent="0.25">
      <c r="A280" s="282"/>
      <c r="B280" s="282"/>
      <c r="C280" s="282"/>
      <c r="D280" s="282"/>
      <c r="E280" s="282"/>
      <c r="F280" s="282"/>
      <c r="G280" s="282"/>
      <c r="H280" s="282"/>
      <c r="I280" s="282"/>
      <c r="J280" s="282"/>
      <c r="K280" s="282"/>
      <c r="L280" s="282"/>
      <c r="M280" s="282"/>
      <c r="N280" s="282"/>
      <c r="O280" s="282"/>
      <c r="P280" s="282"/>
      <c r="Q280" s="282"/>
      <c r="R280" s="282"/>
      <c r="S280" s="282"/>
      <c r="T280" s="282"/>
      <c r="U280" s="282"/>
      <c r="V280" s="282"/>
    </row>
    <row r="281" spans="1:22" hidden="1" x14ac:dyDescent="0.25">
      <c r="A281" s="282"/>
      <c r="B281" s="282"/>
      <c r="C281" s="282"/>
      <c r="D281" s="282"/>
      <c r="E281" s="282"/>
      <c r="F281" s="282"/>
      <c r="G281" s="282"/>
      <c r="H281" s="282"/>
      <c r="I281" s="282"/>
      <c r="J281" s="282"/>
      <c r="K281" s="282"/>
      <c r="L281" s="282"/>
      <c r="M281" s="282"/>
      <c r="N281" s="282"/>
      <c r="O281" s="282"/>
      <c r="P281" s="282"/>
      <c r="Q281" s="282"/>
      <c r="R281" s="282"/>
      <c r="S281" s="282"/>
      <c r="T281" s="282"/>
      <c r="U281" s="282"/>
      <c r="V281" s="282"/>
    </row>
    <row r="282" spans="1:22" hidden="1" x14ac:dyDescent="0.25">
      <c r="A282" s="282"/>
      <c r="B282" s="282"/>
      <c r="C282" s="282"/>
      <c r="D282" s="282"/>
      <c r="E282" s="282"/>
      <c r="F282" s="282"/>
      <c r="G282" s="282"/>
      <c r="H282" s="282"/>
      <c r="I282" s="282"/>
      <c r="J282" s="282"/>
      <c r="K282" s="282"/>
      <c r="L282" s="282"/>
      <c r="M282" s="282"/>
      <c r="N282" s="282"/>
      <c r="O282" s="282"/>
      <c r="P282" s="282"/>
      <c r="Q282" s="282"/>
      <c r="R282" s="282"/>
      <c r="S282" s="282"/>
      <c r="T282" s="282"/>
      <c r="U282" s="282"/>
      <c r="V282" s="282"/>
    </row>
    <row r="283" spans="1:22" hidden="1" x14ac:dyDescent="0.25">
      <c r="A283" s="282"/>
      <c r="B283" s="282"/>
      <c r="C283" s="282"/>
      <c r="D283" s="282"/>
      <c r="E283" s="282"/>
      <c r="F283" s="282"/>
      <c r="G283" s="282"/>
      <c r="H283" s="282"/>
      <c r="I283" s="282"/>
      <c r="J283" s="282"/>
      <c r="K283" s="282"/>
      <c r="L283" s="282"/>
      <c r="M283" s="282"/>
      <c r="N283" s="282"/>
      <c r="O283" s="282"/>
      <c r="P283" s="282"/>
      <c r="Q283" s="282"/>
      <c r="R283" s="282"/>
      <c r="S283" s="282"/>
      <c r="T283" s="282"/>
      <c r="U283" s="282"/>
      <c r="V283" s="282"/>
    </row>
    <row r="284" spans="1:22" hidden="1" x14ac:dyDescent="0.25">
      <c r="A284" s="282"/>
      <c r="B284" s="282"/>
      <c r="C284" s="282"/>
      <c r="D284" s="282"/>
      <c r="E284" s="282"/>
      <c r="F284" s="282"/>
      <c r="G284" s="282"/>
      <c r="H284" s="282"/>
      <c r="I284" s="282"/>
      <c r="J284" s="282"/>
      <c r="K284" s="282"/>
      <c r="L284" s="282"/>
      <c r="M284" s="282"/>
      <c r="N284" s="282"/>
      <c r="O284" s="282"/>
      <c r="P284" s="282"/>
      <c r="Q284" s="282"/>
      <c r="R284" s="282"/>
      <c r="S284" s="282"/>
      <c r="T284" s="282"/>
      <c r="U284" s="282"/>
      <c r="V284" s="282"/>
    </row>
    <row r="285" spans="1:22" hidden="1" x14ac:dyDescent="0.25">
      <c r="A285" s="282"/>
      <c r="B285" s="282"/>
      <c r="C285" s="282"/>
      <c r="D285" s="282"/>
      <c r="E285" s="282"/>
      <c r="F285" s="282"/>
      <c r="G285" s="282"/>
      <c r="H285" s="282"/>
      <c r="I285" s="282"/>
      <c r="J285" s="282"/>
      <c r="K285" s="282"/>
      <c r="L285" s="282"/>
      <c r="M285" s="282"/>
      <c r="N285" s="282"/>
      <c r="O285" s="282"/>
      <c r="P285" s="282"/>
      <c r="Q285" s="282"/>
      <c r="R285" s="282"/>
      <c r="S285" s="282"/>
      <c r="T285" s="282"/>
      <c r="U285" s="282"/>
      <c r="V285" s="282"/>
    </row>
    <row r="286" spans="1:22" hidden="1" x14ac:dyDescent="0.25">
      <c r="A286" s="282"/>
      <c r="B286" s="282"/>
      <c r="C286" s="282"/>
      <c r="D286" s="282"/>
      <c r="E286" s="282"/>
      <c r="F286" s="282"/>
      <c r="G286" s="282"/>
      <c r="H286" s="282"/>
      <c r="I286" s="282"/>
      <c r="J286" s="282"/>
      <c r="K286" s="282"/>
      <c r="L286" s="282"/>
      <c r="M286" s="282"/>
      <c r="N286" s="282"/>
      <c r="O286" s="282"/>
      <c r="P286" s="282"/>
      <c r="Q286" s="282"/>
      <c r="R286" s="282"/>
      <c r="S286" s="282"/>
      <c r="T286" s="282"/>
      <c r="U286" s="282"/>
      <c r="V286" s="282"/>
    </row>
    <row r="287" spans="1:22" hidden="1" x14ac:dyDescent="0.25">
      <c r="A287" s="282"/>
      <c r="B287" s="282"/>
      <c r="C287" s="282"/>
      <c r="D287" s="282"/>
      <c r="E287" s="282"/>
      <c r="F287" s="282"/>
      <c r="G287" s="282"/>
      <c r="H287" s="282"/>
      <c r="I287" s="282"/>
      <c r="J287" s="282"/>
      <c r="K287" s="282"/>
      <c r="L287" s="282"/>
      <c r="M287" s="282"/>
      <c r="N287" s="282"/>
      <c r="O287" s="282"/>
      <c r="P287" s="282"/>
      <c r="Q287" s="282"/>
      <c r="R287" s="282"/>
      <c r="S287" s="282"/>
      <c r="T287" s="282"/>
      <c r="U287" s="282"/>
      <c r="V287" s="282"/>
    </row>
    <row r="288" spans="1:22" hidden="1" x14ac:dyDescent="0.25">
      <c r="A288" s="282"/>
      <c r="B288" s="282"/>
      <c r="C288" s="282"/>
      <c r="D288" s="282"/>
      <c r="E288" s="282"/>
      <c r="F288" s="282"/>
      <c r="G288" s="282"/>
      <c r="H288" s="282"/>
      <c r="I288" s="282"/>
      <c r="J288" s="282"/>
      <c r="K288" s="282"/>
      <c r="L288" s="282"/>
      <c r="M288" s="282"/>
      <c r="N288" s="282"/>
      <c r="O288" s="282"/>
      <c r="P288" s="282"/>
      <c r="Q288" s="282"/>
      <c r="R288" s="282"/>
      <c r="S288" s="282"/>
      <c r="T288" s="282"/>
      <c r="U288" s="282"/>
      <c r="V288" s="282"/>
    </row>
    <row r="289" spans="1:22" hidden="1" x14ac:dyDescent="0.25">
      <c r="A289" s="282"/>
      <c r="B289" s="282"/>
      <c r="C289" s="282"/>
      <c r="D289" s="282"/>
      <c r="E289" s="282"/>
      <c r="F289" s="282"/>
      <c r="G289" s="282"/>
      <c r="H289" s="282"/>
      <c r="I289" s="282"/>
      <c r="J289" s="282"/>
      <c r="K289" s="282"/>
      <c r="L289" s="282"/>
      <c r="M289" s="282"/>
      <c r="N289" s="282"/>
      <c r="O289" s="282"/>
      <c r="P289" s="282"/>
      <c r="Q289" s="282"/>
      <c r="R289" s="282"/>
      <c r="S289" s="282"/>
      <c r="T289" s="282"/>
      <c r="U289" s="282"/>
      <c r="V289" s="282"/>
    </row>
    <row r="290" spans="1:22" hidden="1" x14ac:dyDescent="0.25">
      <c r="A290" s="282"/>
      <c r="B290" s="282"/>
      <c r="C290" s="282"/>
      <c r="D290" s="282"/>
      <c r="E290" s="282"/>
      <c r="F290" s="282"/>
      <c r="G290" s="282"/>
      <c r="H290" s="282"/>
      <c r="I290" s="282"/>
      <c r="J290" s="282"/>
      <c r="K290" s="282"/>
      <c r="L290" s="282"/>
      <c r="M290" s="282"/>
      <c r="N290" s="282"/>
      <c r="O290" s="282"/>
      <c r="P290" s="282"/>
      <c r="Q290" s="282"/>
      <c r="R290" s="282"/>
      <c r="S290" s="282"/>
      <c r="T290" s="282"/>
      <c r="U290" s="282"/>
      <c r="V290" s="282"/>
    </row>
    <row r="291" spans="1:22" hidden="1" x14ac:dyDescent="0.25">
      <c r="A291" s="282"/>
      <c r="B291" s="282"/>
      <c r="C291" s="282"/>
      <c r="D291" s="282"/>
      <c r="E291" s="282"/>
      <c r="F291" s="282"/>
      <c r="G291" s="282"/>
      <c r="H291" s="282"/>
      <c r="I291" s="282"/>
      <c r="J291" s="282"/>
      <c r="K291" s="282"/>
      <c r="L291" s="282"/>
      <c r="M291" s="282"/>
      <c r="N291" s="282"/>
      <c r="O291" s="282"/>
      <c r="P291" s="282"/>
      <c r="Q291" s="282"/>
      <c r="R291" s="282"/>
      <c r="S291" s="282"/>
      <c r="T291" s="282"/>
      <c r="U291" s="282"/>
      <c r="V291" s="282"/>
    </row>
    <row r="292" spans="1:22" hidden="1" x14ac:dyDescent="0.25">
      <c r="A292" s="282"/>
      <c r="B292" s="282"/>
      <c r="C292" s="282"/>
      <c r="D292" s="282"/>
      <c r="E292" s="282"/>
      <c r="F292" s="282"/>
      <c r="G292" s="282"/>
      <c r="H292" s="282"/>
      <c r="I292" s="282"/>
      <c r="J292" s="282"/>
      <c r="K292" s="282"/>
      <c r="L292" s="282"/>
      <c r="M292" s="282"/>
      <c r="N292" s="282"/>
      <c r="O292" s="282"/>
      <c r="P292" s="282"/>
      <c r="Q292" s="282"/>
      <c r="R292" s="282"/>
      <c r="S292" s="282"/>
      <c r="T292" s="282"/>
      <c r="U292" s="282"/>
      <c r="V292" s="282"/>
    </row>
    <row r="293" spans="1:22" hidden="1" x14ac:dyDescent="0.25">
      <c r="A293" s="282"/>
      <c r="B293" s="282"/>
      <c r="C293" s="282"/>
      <c r="D293" s="282"/>
      <c r="E293" s="282"/>
      <c r="F293" s="282"/>
      <c r="G293" s="282"/>
      <c r="H293" s="282"/>
      <c r="I293" s="282"/>
      <c r="J293" s="282"/>
      <c r="K293" s="282"/>
      <c r="L293" s="282"/>
      <c r="M293" s="282"/>
      <c r="N293" s="282"/>
      <c r="O293" s="282"/>
      <c r="P293" s="282"/>
      <c r="Q293" s="282"/>
      <c r="R293" s="282"/>
      <c r="S293" s="282"/>
      <c r="T293" s="282"/>
      <c r="U293" s="282"/>
      <c r="V293" s="282"/>
    </row>
    <row r="294" spans="1:22" hidden="1" x14ac:dyDescent="0.25">
      <c r="A294" s="282"/>
      <c r="B294" s="282"/>
      <c r="C294" s="282"/>
      <c r="D294" s="282"/>
      <c r="E294" s="282"/>
      <c r="F294" s="282"/>
      <c r="G294" s="282"/>
      <c r="H294" s="282"/>
      <c r="I294" s="282"/>
      <c r="J294" s="282"/>
      <c r="K294" s="282"/>
      <c r="L294" s="282"/>
      <c r="M294" s="282"/>
      <c r="N294" s="282"/>
      <c r="O294" s="282"/>
      <c r="P294" s="282"/>
      <c r="Q294" s="282"/>
      <c r="R294" s="282"/>
      <c r="S294" s="282"/>
      <c r="T294" s="282"/>
      <c r="U294" s="282"/>
      <c r="V294" s="282"/>
    </row>
    <row r="295" spans="1:22" hidden="1" x14ac:dyDescent="0.25">
      <c r="A295" s="282"/>
      <c r="B295" s="282"/>
      <c r="C295" s="282"/>
      <c r="D295" s="282"/>
      <c r="E295" s="282"/>
      <c r="F295" s="282"/>
      <c r="G295" s="282"/>
      <c r="H295" s="282"/>
      <c r="I295" s="282"/>
      <c r="J295" s="282"/>
      <c r="K295" s="282"/>
      <c r="L295" s="282"/>
      <c r="M295" s="282"/>
      <c r="N295" s="282"/>
      <c r="O295" s="282"/>
      <c r="P295" s="282"/>
      <c r="Q295" s="282"/>
      <c r="R295" s="282"/>
      <c r="S295" s="282"/>
      <c r="T295" s="282"/>
      <c r="U295" s="282"/>
      <c r="V295" s="282"/>
    </row>
    <row r="296" spans="1:22" hidden="1" x14ac:dyDescent="0.25">
      <c r="A296" s="282"/>
      <c r="B296" s="282"/>
      <c r="C296" s="282"/>
      <c r="D296" s="282"/>
      <c r="E296" s="282"/>
      <c r="F296" s="282"/>
      <c r="G296" s="282"/>
      <c r="H296" s="282"/>
      <c r="I296" s="282"/>
      <c r="J296" s="282"/>
      <c r="K296" s="282"/>
      <c r="L296" s="282"/>
      <c r="M296" s="282"/>
      <c r="N296" s="282"/>
      <c r="O296" s="282"/>
      <c r="P296" s="282"/>
      <c r="Q296" s="282"/>
      <c r="R296" s="282"/>
      <c r="S296" s="282"/>
      <c r="T296" s="282"/>
      <c r="U296" s="282"/>
      <c r="V296" s="282"/>
    </row>
    <row r="297" spans="1:22" hidden="1" x14ac:dyDescent="0.25">
      <c r="A297" s="282"/>
      <c r="B297" s="282"/>
      <c r="C297" s="282"/>
      <c r="D297" s="282"/>
      <c r="E297" s="282"/>
      <c r="F297" s="282"/>
      <c r="G297" s="282"/>
      <c r="H297" s="282"/>
      <c r="I297" s="282"/>
      <c r="J297" s="282"/>
      <c r="K297" s="282"/>
      <c r="L297" s="282"/>
      <c r="M297" s="282"/>
      <c r="N297" s="282"/>
      <c r="O297" s="282"/>
      <c r="P297" s="282"/>
      <c r="Q297" s="282"/>
      <c r="R297" s="282"/>
      <c r="S297" s="282"/>
      <c r="T297" s="282"/>
      <c r="U297" s="282"/>
      <c r="V297" s="282"/>
    </row>
    <row r="298" spans="1:22" hidden="1" x14ac:dyDescent="0.25">
      <c r="A298" s="282"/>
      <c r="B298" s="282"/>
      <c r="C298" s="282"/>
      <c r="D298" s="282"/>
      <c r="E298" s="282"/>
      <c r="F298" s="282"/>
      <c r="G298" s="282"/>
      <c r="H298" s="282"/>
      <c r="I298" s="282"/>
      <c r="J298" s="282"/>
      <c r="K298" s="282"/>
      <c r="L298" s="282"/>
      <c r="M298" s="282"/>
      <c r="N298" s="282"/>
      <c r="O298" s="282"/>
      <c r="P298" s="282"/>
      <c r="Q298" s="282"/>
      <c r="R298" s="282"/>
      <c r="S298" s="282"/>
      <c r="T298" s="282"/>
      <c r="U298" s="282"/>
      <c r="V298" s="282"/>
    </row>
    <row r="299" spans="1:22" hidden="1" x14ac:dyDescent="0.25">
      <c r="A299" s="282"/>
      <c r="B299" s="282"/>
      <c r="C299" s="282"/>
      <c r="D299" s="282"/>
      <c r="E299" s="282"/>
      <c r="F299" s="282"/>
      <c r="G299" s="282"/>
      <c r="H299" s="282"/>
      <c r="I299" s="282"/>
      <c r="J299" s="282"/>
      <c r="K299" s="282"/>
      <c r="L299" s="282"/>
      <c r="M299" s="282"/>
      <c r="N299" s="282"/>
      <c r="O299" s="282"/>
      <c r="P299" s="282"/>
      <c r="Q299" s="282"/>
      <c r="R299" s="282"/>
      <c r="S299" s="282"/>
      <c r="T299" s="282"/>
      <c r="U299" s="282"/>
      <c r="V299" s="282"/>
    </row>
    <row r="300" spans="1:22" hidden="1" x14ac:dyDescent="0.25">
      <c r="A300" s="282"/>
      <c r="B300" s="282"/>
      <c r="C300" s="282"/>
      <c r="D300" s="282"/>
      <c r="E300" s="282"/>
      <c r="F300" s="282"/>
      <c r="G300" s="282"/>
      <c r="H300" s="282"/>
      <c r="I300" s="282"/>
      <c r="J300" s="282"/>
      <c r="K300" s="282"/>
      <c r="L300" s="282"/>
      <c r="M300" s="282"/>
      <c r="N300" s="282"/>
      <c r="O300" s="282"/>
      <c r="P300" s="282"/>
      <c r="Q300" s="282"/>
      <c r="R300" s="282"/>
      <c r="S300" s="282"/>
      <c r="T300" s="282"/>
      <c r="U300" s="282"/>
      <c r="V300" s="282"/>
    </row>
    <row r="301" spans="1:22" hidden="1" x14ac:dyDescent="0.25">
      <c r="A301" s="282"/>
      <c r="B301" s="282"/>
      <c r="C301" s="282"/>
      <c r="D301" s="282"/>
      <c r="E301" s="282"/>
      <c r="F301" s="282"/>
      <c r="G301" s="282"/>
      <c r="H301" s="282"/>
      <c r="I301" s="282"/>
      <c r="J301" s="282"/>
      <c r="K301" s="282"/>
      <c r="L301" s="282"/>
      <c r="M301" s="282"/>
      <c r="N301" s="282"/>
      <c r="O301" s="282"/>
      <c r="P301" s="282"/>
      <c r="Q301" s="282"/>
      <c r="R301" s="282"/>
      <c r="S301" s="282"/>
      <c r="T301" s="282"/>
      <c r="U301" s="282"/>
      <c r="V301" s="282"/>
    </row>
    <row r="302" spans="1:22" hidden="1" x14ac:dyDescent="0.25">
      <c r="A302" s="282"/>
      <c r="B302" s="282"/>
      <c r="C302" s="282"/>
      <c r="D302" s="282"/>
      <c r="E302" s="282"/>
      <c r="F302" s="282"/>
      <c r="G302" s="282"/>
      <c r="H302" s="282"/>
      <c r="I302" s="282"/>
      <c r="J302" s="282"/>
      <c r="K302" s="282"/>
      <c r="L302" s="282"/>
      <c r="M302" s="282"/>
      <c r="N302" s="282"/>
      <c r="O302" s="282"/>
      <c r="P302" s="282"/>
      <c r="Q302" s="282"/>
      <c r="R302" s="282"/>
      <c r="S302" s="282"/>
      <c r="T302" s="282"/>
      <c r="U302" s="282"/>
      <c r="V302" s="282"/>
    </row>
    <row r="303" spans="1:22" hidden="1" x14ac:dyDescent="0.25">
      <c r="A303" s="282"/>
      <c r="B303" s="282"/>
      <c r="C303" s="282"/>
      <c r="D303" s="282"/>
      <c r="E303" s="282"/>
      <c r="F303" s="282"/>
      <c r="G303" s="282"/>
      <c r="H303" s="282"/>
      <c r="I303" s="282"/>
      <c r="J303" s="282"/>
      <c r="K303" s="282"/>
      <c r="L303" s="282"/>
      <c r="M303" s="282"/>
      <c r="N303" s="282"/>
      <c r="O303" s="282"/>
      <c r="P303" s="282"/>
      <c r="Q303" s="282"/>
      <c r="R303" s="282"/>
      <c r="S303" s="282"/>
      <c r="T303" s="282"/>
      <c r="U303" s="282"/>
      <c r="V303" s="282"/>
    </row>
    <row r="304" spans="1:22" hidden="1" x14ac:dyDescent="0.25">
      <c r="A304" s="282"/>
      <c r="B304" s="282"/>
      <c r="C304" s="282"/>
      <c r="D304" s="282"/>
      <c r="E304" s="282"/>
      <c r="F304" s="282"/>
      <c r="G304" s="282"/>
      <c r="H304" s="282"/>
      <c r="I304" s="282"/>
      <c r="J304" s="282"/>
      <c r="K304" s="282"/>
      <c r="L304" s="282"/>
      <c r="M304" s="282"/>
      <c r="N304" s="282"/>
      <c r="O304" s="282"/>
      <c r="P304" s="282"/>
      <c r="Q304" s="282"/>
      <c r="R304" s="282"/>
      <c r="S304" s="282"/>
      <c r="T304" s="282"/>
      <c r="U304" s="282"/>
      <c r="V304" s="282"/>
    </row>
    <row r="305" spans="1:22" hidden="1" x14ac:dyDescent="0.25">
      <c r="A305" s="282"/>
      <c r="B305" s="282"/>
      <c r="C305" s="282"/>
      <c r="D305" s="282"/>
      <c r="E305" s="282"/>
      <c r="F305" s="282"/>
      <c r="G305" s="282"/>
      <c r="H305" s="282"/>
      <c r="I305" s="282"/>
      <c r="J305" s="282"/>
      <c r="K305" s="282"/>
      <c r="L305" s="282"/>
      <c r="M305" s="282"/>
      <c r="N305" s="282"/>
      <c r="O305" s="282"/>
      <c r="P305" s="282"/>
      <c r="Q305" s="282"/>
      <c r="R305" s="282"/>
      <c r="S305" s="282"/>
      <c r="T305" s="282"/>
      <c r="U305" s="282"/>
      <c r="V305" s="282"/>
    </row>
    <row r="306" spans="1:22" hidden="1" x14ac:dyDescent="0.25">
      <c r="A306" s="282"/>
      <c r="B306" s="282"/>
      <c r="C306" s="282"/>
      <c r="D306" s="282"/>
      <c r="E306" s="282"/>
      <c r="F306" s="282"/>
      <c r="G306" s="282"/>
      <c r="H306" s="282"/>
      <c r="I306" s="282"/>
      <c r="J306" s="282"/>
      <c r="K306" s="282"/>
      <c r="L306" s="282"/>
      <c r="M306" s="282"/>
      <c r="N306" s="282"/>
      <c r="O306" s="282"/>
      <c r="P306" s="282"/>
      <c r="Q306" s="282"/>
      <c r="R306" s="282"/>
      <c r="S306" s="282"/>
      <c r="T306" s="282"/>
      <c r="U306" s="282"/>
      <c r="V306" s="282"/>
    </row>
    <row r="307" spans="1:22" hidden="1" x14ac:dyDescent="0.25">
      <c r="A307" s="282"/>
      <c r="B307" s="282"/>
      <c r="C307" s="282"/>
      <c r="D307" s="282"/>
      <c r="E307" s="282"/>
      <c r="F307" s="282"/>
      <c r="G307" s="282"/>
      <c r="H307" s="282"/>
      <c r="I307" s="282"/>
      <c r="J307" s="282"/>
      <c r="K307" s="282"/>
      <c r="L307" s="282"/>
      <c r="M307" s="282"/>
      <c r="N307" s="282"/>
      <c r="O307" s="282"/>
      <c r="P307" s="282"/>
      <c r="Q307" s="282"/>
      <c r="R307" s="282"/>
      <c r="S307" s="282"/>
      <c r="T307" s="282"/>
      <c r="U307" s="282"/>
      <c r="V307" s="282"/>
    </row>
    <row r="308" spans="1:22" hidden="1" x14ac:dyDescent="0.25">
      <c r="A308" s="282"/>
      <c r="B308" s="282"/>
      <c r="C308" s="282"/>
      <c r="D308" s="282"/>
      <c r="E308" s="282"/>
      <c r="F308" s="282"/>
      <c r="G308" s="282"/>
      <c r="H308" s="282"/>
      <c r="I308" s="282"/>
      <c r="J308" s="282"/>
      <c r="K308" s="282"/>
      <c r="L308" s="282"/>
      <c r="M308" s="282"/>
      <c r="N308" s="282"/>
      <c r="O308" s="282"/>
      <c r="P308" s="282"/>
      <c r="Q308" s="282"/>
      <c r="R308" s="282"/>
      <c r="S308" s="282"/>
      <c r="T308" s="282"/>
      <c r="U308" s="282"/>
      <c r="V308" s="282"/>
    </row>
    <row r="309" spans="1:22" hidden="1" x14ac:dyDescent="0.25">
      <c r="A309" s="282"/>
      <c r="B309" s="282"/>
      <c r="C309" s="282"/>
      <c r="D309" s="282"/>
      <c r="E309" s="282"/>
      <c r="F309" s="282"/>
      <c r="G309" s="282"/>
      <c r="H309" s="282"/>
      <c r="I309" s="282"/>
      <c r="J309" s="282"/>
      <c r="K309" s="282"/>
      <c r="L309" s="282"/>
      <c r="M309" s="282"/>
      <c r="N309" s="282"/>
      <c r="O309" s="282"/>
      <c r="P309" s="282"/>
      <c r="Q309" s="282"/>
      <c r="R309" s="282"/>
      <c r="S309" s="282"/>
      <c r="T309" s="282"/>
      <c r="U309" s="282"/>
      <c r="V309" s="282"/>
    </row>
    <row r="310" spans="1:22" hidden="1" x14ac:dyDescent="0.25">
      <c r="A310" s="282"/>
      <c r="B310" s="282"/>
      <c r="C310" s="282"/>
      <c r="D310" s="282"/>
      <c r="E310" s="282"/>
      <c r="F310" s="282"/>
      <c r="G310" s="282"/>
      <c r="H310" s="282"/>
      <c r="I310" s="282"/>
      <c r="J310" s="282"/>
      <c r="K310" s="282"/>
      <c r="L310" s="282"/>
      <c r="M310" s="282"/>
      <c r="N310" s="282"/>
      <c r="O310" s="282"/>
      <c r="P310" s="282"/>
      <c r="Q310" s="282"/>
      <c r="R310" s="282"/>
      <c r="S310" s="282"/>
      <c r="T310" s="282"/>
      <c r="U310" s="282"/>
      <c r="V310" s="282"/>
    </row>
    <row r="311" spans="1:22" hidden="1" x14ac:dyDescent="0.25">
      <c r="A311" s="282"/>
      <c r="B311" s="282"/>
      <c r="C311" s="282"/>
      <c r="D311" s="282"/>
      <c r="E311" s="282"/>
      <c r="F311" s="282"/>
      <c r="G311" s="282"/>
      <c r="H311" s="282"/>
      <c r="I311" s="282"/>
      <c r="J311" s="282"/>
      <c r="K311" s="282"/>
      <c r="L311" s="282"/>
      <c r="M311" s="282"/>
      <c r="N311" s="282"/>
      <c r="O311" s="282"/>
      <c r="P311" s="282"/>
      <c r="Q311" s="282"/>
      <c r="R311" s="282"/>
      <c r="S311" s="282"/>
      <c r="T311" s="282"/>
      <c r="U311" s="282"/>
      <c r="V311" s="282"/>
    </row>
    <row r="312" spans="1:22" hidden="1" x14ac:dyDescent="0.25">
      <c r="A312" s="282"/>
      <c r="B312" s="282"/>
      <c r="C312" s="282"/>
      <c r="D312" s="282"/>
      <c r="E312" s="282"/>
      <c r="F312" s="282"/>
      <c r="G312" s="282"/>
      <c r="H312" s="282"/>
      <c r="I312" s="282"/>
      <c r="J312" s="282"/>
      <c r="K312" s="282"/>
      <c r="L312" s="282"/>
      <c r="M312" s="282"/>
      <c r="N312" s="282"/>
      <c r="O312" s="282"/>
      <c r="P312" s="282"/>
      <c r="Q312" s="282"/>
      <c r="R312" s="282"/>
      <c r="S312" s="282"/>
      <c r="T312" s="282"/>
      <c r="U312" s="282"/>
      <c r="V312" s="282"/>
    </row>
    <row r="313" spans="1:22" hidden="1" x14ac:dyDescent="0.25">
      <c r="A313" s="282"/>
      <c r="B313" s="282"/>
      <c r="C313" s="282"/>
      <c r="D313" s="282"/>
      <c r="E313" s="282"/>
      <c r="F313" s="282"/>
      <c r="G313" s="282"/>
      <c r="H313" s="282"/>
      <c r="I313" s="282"/>
      <c r="J313" s="282"/>
      <c r="K313" s="282"/>
      <c r="L313" s="282"/>
      <c r="M313" s="282"/>
      <c r="N313" s="282"/>
      <c r="O313" s="282"/>
      <c r="P313" s="282"/>
      <c r="Q313" s="282"/>
      <c r="R313" s="282"/>
      <c r="S313" s="282"/>
      <c r="T313" s="282"/>
      <c r="U313" s="282"/>
      <c r="V313" s="282"/>
    </row>
    <row r="314" spans="1:22" hidden="1" x14ac:dyDescent="0.25">
      <c r="A314" s="282"/>
      <c r="B314" s="282"/>
      <c r="C314" s="282"/>
      <c r="D314" s="282"/>
      <c r="E314" s="282"/>
      <c r="F314" s="282"/>
      <c r="G314" s="282"/>
      <c r="H314" s="282"/>
      <c r="I314" s="282"/>
      <c r="J314" s="282"/>
      <c r="K314" s="282"/>
      <c r="L314" s="282"/>
      <c r="M314" s="282"/>
      <c r="N314" s="282"/>
      <c r="O314" s="282"/>
      <c r="P314" s="282"/>
      <c r="Q314" s="282"/>
      <c r="R314" s="282"/>
      <c r="S314" s="282"/>
      <c r="T314" s="282"/>
      <c r="U314" s="282"/>
      <c r="V314" s="282"/>
    </row>
    <row r="315" spans="1:22" hidden="1" x14ac:dyDescent="0.25">
      <c r="A315" s="282"/>
      <c r="B315" s="282"/>
      <c r="C315" s="282"/>
      <c r="D315" s="282"/>
      <c r="E315" s="282"/>
      <c r="F315" s="282"/>
      <c r="G315" s="282"/>
      <c r="H315" s="282"/>
      <c r="I315" s="282"/>
      <c r="J315" s="282"/>
      <c r="K315" s="282"/>
      <c r="L315" s="282"/>
      <c r="M315" s="282"/>
      <c r="N315" s="282"/>
      <c r="O315" s="282"/>
      <c r="P315" s="282"/>
      <c r="Q315" s="282"/>
      <c r="R315" s="282"/>
      <c r="S315" s="282"/>
      <c r="T315" s="282"/>
      <c r="U315" s="282"/>
      <c r="V315" s="282"/>
    </row>
    <row r="316" spans="1:22" hidden="1" x14ac:dyDescent="0.25">
      <c r="A316" s="282"/>
      <c r="B316" s="282"/>
      <c r="C316" s="282"/>
      <c r="D316" s="282"/>
      <c r="E316" s="282"/>
      <c r="F316" s="282"/>
      <c r="G316" s="282"/>
      <c r="H316" s="282"/>
      <c r="I316" s="282"/>
      <c r="J316" s="282"/>
      <c r="K316" s="282"/>
      <c r="L316" s="282"/>
      <c r="M316" s="282"/>
      <c r="N316" s="282"/>
      <c r="O316" s="282"/>
      <c r="P316" s="282"/>
      <c r="Q316" s="282"/>
      <c r="R316" s="282"/>
      <c r="S316" s="282"/>
      <c r="T316" s="282"/>
      <c r="U316" s="282"/>
      <c r="V316" s="282"/>
    </row>
    <row r="317" spans="1:22" hidden="1" x14ac:dyDescent="0.25">
      <c r="A317" s="282"/>
      <c r="B317" s="282"/>
      <c r="C317" s="282"/>
      <c r="D317" s="282"/>
      <c r="E317" s="282"/>
      <c r="F317" s="282"/>
      <c r="G317" s="282"/>
      <c r="H317" s="282"/>
      <c r="I317" s="282"/>
      <c r="J317" s="282"/>
      <c r="K317" s="282"/>
      <c r="L317" s="282"/>
      <c r="M317" s="282"/>
      <c r="N317" s="282"/>
      <c r="O317" s="282"/>
      <c r="P317" s="282"/>
      <c r="Q317" s="282"/>
      <c r="R317" s="282"/>
      <c r="S317" s="282"/>
      <c r="T317" s="282"/>
      <c r="U317" s="282"/>
      <c r="V317" s="282"/>
    </row>
    <row r="318" spans="1:22" hidden="1" x14ac:dyDescent="0.25">
      <c r="A318" s="282"/>
      <c r="B318" s="282"/>
      <c r="C318" s="282"/>
      <c r="D318" s="282"/>
      <c r="E318" s="282"/>
      <c r="F318" s="282"/>
      <c r="G318" s="282"/>
      <c r="H318" s="282"/>
      <c r="I318" s="282"/>
      <c r="J318" s="282"/>
      <c r="K318" s="282"/>
      <c r="L318" s="282"/>
      <c r="M318" s="282"/>
      <c r="N318" s="282"/>
      <c r="O318" s="282"/>
      <c r="P318" s="282"/>
      <c r="Q318" s="282"/>
      <c r="R318" s="282"/>
      <c r="S318" s="282"/>
      <c r="T318" s="282"/>
      <c r="U318" s="282"/>
      <c r="V318" s="282"/>
    </row>
    <row r="319" spans="1:22" hidden="1" x14ac:dyDescent="0.25">
      <c r="A319" s="282"/>
      <c r="B319" s="282"/>
      <c r="C319" s="282"/>
      <c r="D319" s="282"/>
      <c r="E319" s="282"/>
      <c r="F319" s="282"/>
      <c r="G319" s="282"/>
      <c r="H319" s="282"/>
      <c r="I319" s="282"/>
      <c r="J319" s="282"/>
      <c r="K319" s="282"/>
      <c r="L319" s="282"/>
      <c r="M319" s="282"/>
      <c r="N319" s="282"/>
      <c r="O319" s="282"/>
      <c r="P319" s="282"/>
      <c r="Q319" s="282"/>
      <c r="R319" s="282"/>
      <c r="S319" s="282"/>
      <c r="T319" s="282"/>
      <c r="U319" s="282"/>
      <c r="V319" s="282"/>
    </row>
    <row r="320" spans="1:22" hidden="1" x14ac:dyDescent="0.25">
      <c r="A320" s="282"/>
      <c r="B320" s="282"/>
      <c r="C320" s="282"/>
      <c r="D320" s="282"/>
      <c r="E320" s="282"/>
      <c r="F320" s="282"/>
      <c r="G320" s="282"/>
      <c r="H320" s="282"/>
      <c r="I320" s="282"/>
      <c r="J320" s="282"/>
      <c r="K320" s="282"/>
      <c r="L320" s="282"/>
      <c r="M320" s="282"/>
      <c r="N320" s="282"/>
      <c r="O320" s="282"/>
      <c r="P320" s="282"/>
      <c r="Q320" s="282"/>
      <c r="R320" s="282"/>
      <c r="S320" s="282"/>
      <c r="T320" s="282"/>
      <c r="U320" s="282"/>
      <c r="V320" s="282"/>
    </row>
    <row r="321" spans="1:22" hidden="1" x14ac:dyDescent="0.25">
      <c r="A321" s="282"/>
      <c r="B321" s="282"/>
      <c r="C321" s="282"/>
      <c r="D321" s="282"/>
      <c r="E321" s="282"/>
      <c r="F321" s="282"/>
      <c r="G321" s="282"/>
      <c r="H321" s="282"/>
      <c r="I321" s="282"/>
      <c r="J321" s="282"/>
      <c r="K321" s="282"/>
      <c r="L321" s="282"/>
      <c r="M321" s="282"/>
      <c r="N321" s="282"/>
      <c r="O321" s="282"/>
      <c r="P321" s="282"/>
      <c r="Q321" s="282"/>
      <c r="R321" s="282"/>
      <c r="S321" s="282"/>
      <c r="T321" s="282"/>
      <c r="U321" s="282"/>
      <c r="V321" s="282"/>
    </row>
    <row r="322" spans="1:22" hidden="1" x14ac:dyDescent="0.25">
      <c r="A322" s="282"/>
      <c r="B322" s="282"/>
      <c r="C322" s="282"/>
      <c r="D322" s="282"/>
      <c r="E322" s="282"/>
      <c r="F322" s="282"/>
      <c r="G322" s="282"/>
      <c r="H322" s="282"/>
      <c r="I322" s="282"/>
      <c r="J322" s="282"/>
      <c r="K322" s="282"/>
      <c r="L322" s="282"/>
      <c r="M322" s="282"/>
      <c r="N322" s="282"/>
      <c r="O322" s="282"/>
      <c r="P322" s="282"/>
      <c r="Q322" s="282"/>
      <c r="R322" s="282"/>
      <c r="S322" s="282"/>
      <c r="T322" s="282"/>
      <c r="U322" s="282"/>
      <c r="V322" s="282"/>
    </row>
    <row r="323" spans="1:22" hidden="1" x14ac:dyDescent="0.25">
      <c r="A323" s="282"/>
      <c r="B323" s="282"/>
      <c r="C323" s="282"/>
      <c r="D323" s="282"/>
      <c r="E323" s="282"/>
      <c r="F323" s="282"/>
      <c r="G323" s="282"/>
      <c r="H323" s="282"/>
      <c r="I323" s="282"/>
      <c r="J323" s="282"/>
      <c r="K323" s="282"/>
      <c r="L323" s="282"/>
      <c r="M323" s="282"/>
      <c r="N323" s="282"/>
      <c r="O323" s="282"/>
      <c r="P323" s="282"/>
      <c r="Q323" s="282"/>
      <c r="R323" s="282"/>
      <c r="S323" s="282"/>
      <c r="T323" s="282"/>
      <c r="U323" s="282"/>
      <c r="V323" s="282"/>
    </row>
    <row r="324" spans="1:22" hidden="1" x14ac:dyDescent="0.25">
      <c r="A324" s="282"/>
      <c r="B324" s="282"/>
      <c r="C324" s="282"/>
      <c r="D324" s="282"/>
      <c r="E324" s="282"/>
      <c r="F324" s="282"/>
      <c r="G324" s="282"/>
      <c r="H324" s="282"/>
      <c r="I324" s="282"/>
      <c r="J324" s="282"/>
      <c r="K324" s="282"/>
      <c r="L324" s="282"/>
      <c r="M324" s="282"/>
      <c r="N324" s="282"/>
      <c r="O324" s="282"/>
      <c r="P324" s="282"/>
      <c r="Q324" s="282"/>
      <c r="R324" s="282"/>
      <c r="S324" s="282"/>
      <c r="T324" s="282"/>
      <c r="U324" s="282"/>
      <c r="V324" s="282"/>
    </row>
    <row r="325" spans="1:22" hidden="1" x14ac:dyDescent="0.25">
      <c r="A325" s="282"/>
      <c r="B325" s="282"/>
      <c r="C325" s="282"/>
      <c r="D325" s="282"/>
      <c r="E325" s="282"/>
      <c r="F325" s="282"/>
      <c r="G325" s="282"/>
      <c r="H325" s="282"/>
      <c r="I325" s="282"/>
      <c r="J325" s="282"/>
      <c r="K325" s="282"/>
      <c r="L325" s="282"/>
      <c r="M325" s="282"/>
      <c r="N325" s="282"/>
      <c r="O325" s="282"/>
      <c r="P325" s="282"/>
      <c r="Q325" s="282"/>
      <c r="R325" s="282"/>
      <c r="S325" s="282"/>
      <c r="T325" s="282"/>
      <c r="U325" s="282"/>
      <c r="V325" s="282"/>
    </row>
    <row r="326" spans="1:22" hidden="1" x14ac:dyDescent="0.25">
      <c r="A326" s="282"/>
      <c r="B326" s="282"/>
      <c r="C326" s="282"/>
      <c r="D326" s="282"/>
      <c r="E326" s="282"/>
      <c r="F326" s="282"/>
      <c r="G326" s="282"/>
      <c r="H326" s="282"/>
      <c r="I326" s="282"/>
      <c r="J326" s="282"/>
      <c r="K326" s="282"/>
      <c r="L326" s="282"/>
      <c r="M326" s="282"/>
      <c r="N326" s="282"/>
      <c r="O326" s="282"/>
      <c r="P326" s="282"/>
      <c r="Q326" s="282"/>
      <c r="R326" s="282"/>
      <c r="S326" s="282"/>
      <c r="T326" s="282"/>
      <c r="U326" s="282"/>
      <c r="V326" s="282"/>
    </row>
    <row r="327" spans="1:22" hidden="1" x14ac:dyDescent="0.25">
      <c r="A327" s="282"/>
      <c r="B327" s="282"/>
      <c r="C327" s="282"/>
      <c r="D327" s="282"/>
      <c r="E327" s="282"/>
      <c r="F327" s="282"/>
      <c r="G327" s="282"/>
      <c r="H327" s="282"/>
      <c r="I327" s="282"/>
      <c r="J327" s="282"/>
      <c r="K327" s="282"/>
      <c r="L327" s="282"/>
      <c r="M327" s="282"/>
      <c r="N327" s="282"/>
      <c r="O327" s="282"/>
      <c r="P327" s="282"/>
      <c r="Q327" s="282"/>
      <c r="R327" s="282"/>
      <c r="S327" s="282"/>
      <c r="T327" s="282"/>
      <c r="U327" s="282"/>
      <c r="V327" s="282"/>
    </row>
    <row r="328" spans="1:22" hidden="1" x14ac:dyDescent="0.25">
      <c r="A328" s="282"/>
      <c r="B328" s="282"/>
      <c r="C328" s="282"/>
      <c r="D328" s="282"/>
      <c r="E328" s="282"/>
      <c r="F328" s="282"/>
      <c r="G328" s="282"/>
      <c r="H328" s="282"/>
      <c r="I328" s="282"/>
      <c r="J328" s="282"/>
      <c r="K328" s="282"/>
      <c r="L328" s="282"/>
      <c r="M328" s="282"/>
      <c r="N328" s="282"/>
      <c r="O328" s="282"/>
      <c r="P328" s="282"/>
      <c r="Q328" s="282"/>
      <c r="R328" s="282"/>
      <c r="S328" s="282"/>
      <c r="T328" s="282"/>
      <c r="U328" s="282"/>
      <c r="V328" s="282"/>
    </row>
    <row r="329" spans="1:22" hidden="1" x14ac:dyDescent="0.25">
      <c r="A329" s="282"/>
      <c r="B329" s="282"/>
      <c r="C329" s="282"/>
      <c r="D329" s="282"/>
      <c r="E329" s="282"/>
      <c r="F329" s="282"/>
      <c r="G329" s="282"/>
      <c r="H329" s="282"/>
      <c r="I329" s="282"/>
      <c r="J329" s="282"/>
      <c r="K329" s="282"/>
      <c r="L329" s="282"/>
      <c r="M329" s="282"/>
      <c r="N329" s="282"/>
      <c r="O329" s="282"/>
      <c r="P329" s="282"/>
      <c r="Q329" s="282"/>
      <c r="R329" s="282"/>
      <c r="S329" s="282"/>
      <c r="T329" s="282"/>
      <c r="U329" s="282"/>
      <c r="V329" s="282"/>
    </row>
    <row r="330" spans="1:22" hidden="1" x14ac:dyDescent="0.25">
      <c r="A330" s="282"/>
      <c r="B330" s="282"/>
      <c r="C330" s="282"/>
      <c r="D330" s="282"/>
      <c r="E330" s="282"/>
      <c r="F330" s="282"/>
      <c r="G330" s="282"/>
      <c r="H330" s="282"/>
      <c r="I330" s="282"/>
      <c r="J330" s="282"/>
      <c r="K330" s="282"/>
      <c r="L330" s="282"/>
      <c r="M330" s="282"/>
      <c r="N330" s="282"/>
      <c r="O330" s="282"/>
      <c r="P330" s="282"/>
      <c r="Q330" s="282"/>
      <c r="R330" s="282"/>
      <c r="S330" s="282"/>
      <c r="T330" s="282"/>
      <c r="U330" s="282"/>
      <c r="V330" s="282"/>
    </row>
    <row r="331" spans="1:22" hidden="1" x14ac:dyDescent="0.25">
      <c r="A331" s="282"/>
      <c r="B331" s="282"/>
      <c r="C331" s="282"/>
      <c r="D331" s="282"/>
      <c r="E331" s="282"/>
      <c r="F331" s="282"/>
      <c r="G331" s="282"/>
      <c r="H331" s="282"/>
      <c r="I331" s="282"/>
      <c r="J331" s="282"/>
      <c r="K331" s="282"/>
      <c r="L331" s="282"/>
      <c r="M331" s="282"/>
      <c r="N331" s="282"/>
      <c r="O331" s="282"/>
      <c r="P331" s="282"/>
      <c r="Q331" s="282"/>
      <c r="R331" s="282"/>
      <c r="S331" s="282"/>
      <c r="T331" s="282"/>
      <c r="U331" s="282"/>
      <c r="V331" s="282"/>
    </row>
    <row r="332" spans="1:22" hidden="1" x14ac:dyDescent="0.25">
      <c r="A332" s="282"/>
      <c r="B332" s="282"/>
      <c r="C332" s="282"/>
      <c r="D332" s="282"/>
      <c r="E332" s="282"/>
      <c r="F332" s="282"/>
      <c r="G332" s="282"/>
      <c r="H332" s="282"/>
      <c r="I332" s="282"/>
      <c r="J332" s="282"/>
      <c r="K332" s="282"/>
      <c r="L332" s="282"/>
      <c r="M332" s="282"/>
      <c r="N332" s="282"/>
      <c r="O332" s="282"/>
      <c r="P332" s="282"/>
      <c r="Q332" s="282"/>
      <c r="R332" s="282"/>
      <c r="S332" s="282"/>
      <c r="T332" s="282"/>
      <c r="U332" s="282"/>
      <c r="V332" s="282"/>
    </row>
    <row r="333" spans="1:22" hidden="1" x14ac:dyDescent="0.25">
      <c r="A333" s="282"/>
      <c r="B333" s="282"/>
      <c r="C333" s="282"/>
      <c r="D333" s="282"/>
      <c r="E333" s="282"/>
      <c r="F333" s="282"/>
      <c r="G333" s="282"/>
      <c r="H333" s="282"/>
      <c r="I333" s="282"/>
      <c r="J333" s="282"/>
      <c r="K333" s="282"/>
      <c r="L333" s="282"/>
      <c r="M333" s="282"/>
      <c r="N333" s="282"/>
      <c r="O333" s="282"/>
      <c r="P333" s="282"/>
      <c r="Q333" s="282"/>
      <c r="R333" s="282"/>
      <c r="S333" s="282"/>
      <c r="T333" s="282"/>
      <c r="U333" s="282"/>
      <c r="V333" s="282"/>
    </row>
    <row r="334" spans="1:22" hidden="1" x14ac:dyDescent="0.25">
      <c r="A334" s="282"/>
      <c r="B334" s="282"/>
      <c r="C334" s="282"/>
      <c r="D334" s="282"/>
      <c r="E334" s="282"/>
      <c r="F334" s="282"/>
      <c r="G334" s="282"/>
      <c r="H334" s="282"/>
      <c r="I334" s="282"/>
      <c r="J334" s="282"/>
      <c r="K334" s="282"/>
      <c r="L334" s="282"/>
      <c r="M334" s="282"/>
      <c r="N334" s="282"/>
      <c r="O334" s="282"/>
      <c r="P334" s="282"/>
      <c r="Q334" s="282"/>
      <c r="R334" s="282"/>
      <c r="S334" s="282"/>
      <c r="T334" s="282"/>
      <c r="U334" s="282"/>
      <c r="V334" s="282"/>
    </row>
    <row r="335" spans="1:22" hidden="1" x14ac:dyDescent="0.25">
      <c r="A335" s="282"/>
      <c r="B335" s="282"/>
      <c r="C335" s="282"/>
      <c r="D335" s="282"/>
      <c r="E335" s="282"/>
      <c r="F335" s="282"/>
      <c r="G335" s="282"/>
      <c r="H335" s="282"/>
      <c r="I335" s="282"/>
      <c r="J335" s="282"/>
      <c r="K335" s="282"/>
      <c r="L335" s="282"/>
      <c r="M335" s="282"/>
      <c r="N335" s="282"/>
      <c r="O335" s="282"/>
      <c r="P335" s="282"/>
      <c r="Q335" s="282"/>
      <c r="R335" s="282"/>
      <c r="S335" s="282"/>
      <c r="T335" s="282"/>
      <c r="U335" s="282"/>
      <c r="V335" s="282"/>
    </row>
    <row r="336" spans="1:22" hidden="1" x14ac:dyDescent="0.25">
      <c r="A336" s="282"/>
      <c r="B336" s="282"/>
      <c r="C336" s="282"/>
      <c r="D336" s="282"/>
      <c r="E336" s="282"/>
      <c r="F336" s="282"/>
      <c r="G336" s="282"/>
      <c r="H336" s="282"/>
      <c r="I336" s="282"/>
      <c r="J336" s="282"/>
      <c r="K336" s="282"/>
      <c r="L336" s="282"/>
      <c r="M336" s="282"/>
      <c r="N336" s="282"/>
      <c r="O336" s="282"/>
      <c r="P336" s="282"/>
      <c r="Q336" s="282"/>
      <c r="R336" s="282"/>
      <c r="S336" s="282"/>
      <c r="T336" s="282"/>
      <c r="U336" s="282"/>
      <c r="V336" s="282"/>
    </row>
  </sheetData>
  <sheetProtection password="CE10" sheet="1" objects="1" scenarios="1"/>
  <dataConsolidate/>
  <customSheetViews>
    <customSheetView guid="{F33143D9-A1AF-4163-97CB-13ABC6FEDFCE}" hiddenRows="1" showRuler="0">
      <selection activeCell="E2" sqref="E2:P2"/>
      <pageMargins left="0.19685039370078741" right="0.19685039370078741" top="0.19685039370078741" bottom="0.19685039370078741" header="0.51181102362204722" footer="0.51181102362204722"/>
      <pageSetup paperSize="9" pageOrder="overThenDown" orientation="portrait" horizontalDpi="300" verticalDpi="300" r:id="rId1"/>
      <headerFooter alignWithMargins="0"/>
    </customSheetView>
    <customSheetView guid="{1EC71BBF-2FC1-4DEF-BFE5-9B2AD0D712CE}" showPageBreaks="1" printArea="1" hiddenRows="1" hiddenColumns="1" showRuler="0">
      <selection activeCell="E2" sqref="E2:P2"/>
      <pageMargins left="0.39370078740157483" right="0.19685039370078741" top="0.39370078740157483" bottom="0.39370078740157483" header="0.51181102362204722" footer="0.51181102362204722"/>
      <pageSetup paperSize="9" pageOrder="overThenDown" orientation="portrait" horizontalDpi="300" verticalDpi="300" r:id="rId2"/>
      <headerFooter alignWithMargins="0"/>
    </customSheetView>
    <customSheetView guid="{96BF3832-D8E5-4C9C-83A9-B132760E708E}"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3"/>
      <headerFooter alignWithMargins="0"/>
    </customSheetView>
    <customSheetView guid="{5043E6C5-0447-4CC1-BE28-8137D7330070}" showPageBreaks="1" printArea="1" hiddenColumns="1" showRuler="0">
      <selection activeCell="S3" sqref="S3"/>
      <pageMargins left="0.39370078740157483" right="0.39370078740157483" top="0.59055118110236227" bottom="0.39370078740157483" header="0.51181102362204722" footer="0.51181102362204722"/>
      <pageSetup paperSize="9" pageOrder="overThenDown" orientation="portrait" horizontalDpi="300" verticalDpi="300" r:id="rId4"/>
      <headerFooter alignWithMargins="0"/>
    </customSheetView>
    <customSheetView guid="{41593FDC-F17D-4F85-95E3-0D8A8F4BEBBD}" showPageBreaks="1" printArea="1" hiddenColumns="1" showRuler="0">
      <selection activeCell="N26" sqref="N26:U26"/>
      <pageMargins left="0.39370078740157483" right="0.39370078740157483" top="0.59055118110236227" bottom="0.39370078740157483" header="0.51181102362204722" footer="0.51181102362204722"/>
      <pageSetup paperSize="9" pageOrder="overThenDown" orientation="portrait" horizontalDpi="300" verticalDpi="300" r:id="rId5"/>
      <headerFooter alignWithMargins="0"/>
    </customSheetView>
    <customSheetView guid="{9D30E936-D5E2-4901-B86F-C7EE6F193304}" showRuler="0">
      <selection activeCell="B5" sqref="B5:D5"/>
      <pageMargins left="0.78740157480314965" right="0.78740157480314965" top="0.98425196850393704" bottom="0.98425196850393704" header="0.51181102362204722" footer="0.51181102362204722"/>
      <pageSetup paperSize="9" pageOrder="overThenDown" orientation="portrait" horizontalDpi="300" verticalDpi="300" r:id="rId6"/>
      <headerFooter alignWithMargins="0"/>
    </customSheetView>
    <customSheetView guid="{3B3FA537-46D6-4632-B8A8-553F3EA07424}" showRuler="0">
      <selection activeCell="U16" sqref="U16:U17"/>
      <pageMargins left="0.78740157480314965" right="0.78740157480314965" top="0.98425196850393704" bottom="0.98425196850393704" header="0.51181102362204722" footer="0.51181102362204722"/>
      <pageSetup paperSize="9" pageOrder="overThenDown" orientation="portrait" horizontalDpi="300" verticalDpi="300" r:id="rId7"/>
      <headerFooter alignWithMargins="0"/>
    </customSheetView>
    <customSheetView guid="{25232B90-1C02-4EB5-863C-9227D1024CF0}" showPageBreaks="1" printArea="1" hiddenRows="1" hiddenColumns="1" showRuler="0">
      <selection activeCell="E2" sqref="E2:P2"/>
      <pageMargins left="0.39370078740157483" right="0.39370078740157483" top="0.59055118110236227" bottom="0.39370078740157483" header="0.51181102362204722" footer="0.51181102362204722"/>
      <pageSetup paperSize="9" pageOrder="overThenDown" orientation="portrait" horizontalDpi="300" verticalDpi="300" r:id="rId8"/>
      <headerFooter alignWithMargins="0"/>
    </customSheetView>
    <customSheetView guid="{03B0A6EA-3211-4A07-8295-F25EE22445DF}" showPageBreaks="1" printArea="1" hiddenRows="1" hiddenColumns="1" showRuler="0">
      <selection activeCell="E3" sqref="E3:P3"/>
      <pageMargins left="0.39370078740157483" right="0.39370078740157483" top="0.59055118110236227" bottom="0.39370078740157483" header="0.51181102362204722" footer="0.51181102362204722"/>
      <pageSetup paperSize="9" pageOrder="overThenDown" orientation="portrait" horizontalDpi="300" verticalDpi="300" r:id="rId9"/>
      <headerFooter alignWithMargins="0"/>
    </customSheetView>
    <customSheetView guid="{E80248EA-EF1F-44D6-8644-3F36D4D9BE6D}" showPageBreaks="1" printArea="1" hiddenRows="1" showRuler="0">
      <selection activeCell="E2" sqref="E2:P2"/>
      <pageMargins left="0.19685039370078741" right="0.19685039370078741" top="0.19685039370078741" bottom="0.19685039370078741" header="0.51181102362204722" footer="0.51181102362204722"/>
      <pageSetup paperSize="9" pageOrder="overThenDown" orientation="portrait" horizontalDpi="300" verticalDpi="300" r:id="rId10"/>
      <headerFooter alignWithMargins="0"/>
    </customSheetView>
    <customSheetView guid="{35B176CD-F7F1-4E96-A311-066C3F83F3E1}" showPageBreaks="1" printArea="1" hiddenRows="1" showRuler="0">
      <selection activeCell="E2" sqref="E2:P2"/>
      <pageMargins left="0.19685039370078741" right="0.19685039370078741" top="0.19685039370078741" bottom="0.19685039370078741" header="0.51181102362204722" footer="0.51181102362204722"/>
      <pageSetup paperSize="9" pageOrder="overThenDown" orientation="portrait" horizontalDpi="300" verticalDpi="300" r:id="rId11"/>
      <headerFooter alignWithMargins="0"/>
    </customSheetView>
  </customSheetViews>
  <mergeCells count="166">
    <mergeCell ref="Z70:AQ70"/>
    <mergeCell ref="AA12:AB12"/>
    <mergeCell ref="BN66:BR66"/>
    <mergeCell ref="BN65:BR65"/>
    <mergeCell ref="BN14:BU14"/>
    <mergeCell ref="D8:D14"/>
    <mergeCell ref="T5:U5"/>
    <mergeCell ref="O40:P40"/>
    <mergeCell ref="Q40:R40"/>
    <mergeCell ref="S40:T40"/>
    <mergeCell ref="K7:K14"/>
    <mergeCell ref="L37:N37"/>
    <mergeCell ref="O37:P37"/>
    <mergeCell ref="L35:N35"/>
    <mergeCell ref="O35:P35"/>
    <mergeCell ref="Q35:R35"/>
    <mergeCell ref="AG5:AO5"/>
    <mergeCell ref="M10:T10"/>
    <mergeCell ref="M13:N13"/>
    <mergeCell ref="R14:V14"/>
    <mergeCell ref="D7:J7"/>
    <mergeCell ref="J8:J14"/>
    <mergeCell ref="O8:P8"/>
    <mergeCell ref="M9:U9"/>
    <mergeCell ref="A34:A39"/>
    <mergeCell ref="A11:A32"/>
    <mergeCell ref="HK12:HV12"/>
    <mergeCell ref="HW12:IH12"/>
    <mergeCell ref="X13:AA13"/>
    <mergeCell ref="GK13:GS13"/>
    <mergeCell ref="GK14:GS14"/>
    <mergeCell ref="EA13:EB13"/>
    <mergeCell ref="X12:Y12"/>
    <mergeCell ref="EC13:ED13"/>
    <mergeCell ref="EE13:EF13"/>
    <mergeCell ref="GU13:GZ13"/>
    <mergeCell ref="FY13:GJ13"/>
    <mergeCell ref="FY14:GJ14"/>
    <mergeCell ref="HA14:HF14"/>
    <mergeCell ref="O39:P39"/>
    <mergeCell ref="Q39:R39"/>
    <mergeCell ref="S38:T38"/>
    <mergeCell ref="L38:N38"/>
    <mergeCell ref="L39:N39"/>
    <mergeCell ref="S39:T39"/>
    <mergeCell ref="L33:P33"/>
    <mergeCell ref="S35:T35"/>
    <mergeCell ref="Q37:R37"/>
    <mergeCell ref="E97:G97"/>
    <mergeCell ref="H97:V97"/>
    <mergeCell ref="E98:G98"/>
    <mergeCell ref="H98:V98"/>
    <mergeCell ref="J94:V94"/>
    <mergeCell ref="F79:V79"/>
    <mergeCell ref="H81:V81"/>
    <mergeCell ref="E90:G90"/>
    <mergeCell ref="E82:G82"/>
    <mergeCell ref="H83:V83"/>
    <mergeCell ref="K86:V86"/>
    <mergeCell ref="B86:J86"/>
    <mergeCell ref="E80:G80"/>
    <mergeCell ref="E83:G83"/>
    <mergeCell ref="H82:V82"/>
    <mergeCell ref="E96:G96"/>
    <mergeCell ref="H96:V96"/>
    <mergeCell ref="B94:I94"/>
    <mergeCell ref="B95:I95"/>
    <mergeCell ref="J95:V95"/>
    <mergeCell ref="E93:V93"/>
    <mergeCell ref="H88:V88"/>
    <mergeCell ref="B73:D73"/>
    <mergeCell ref="DL71:DP71"/>
    <mergeCell ref="DR71:DY71"/>
    <mergeCell ref="CS14:DO14"/>
    <mergeCell ref="CS69:DP69"/>
    <mergeCell ref="L30:V30"/>
    <mergeCell ref="L31:T31"/>
    <mergeCell ref="L32:R32"/>
    <mergeCell ref="B87:J87"/>
    <mergeCell ref="O41:P41"/>
    <mergeCell ref="Q41:R41"/>
    <mergeCell ref="S41:T41"/>
    <mergeCell ref="M64:V64"/>
    <mergeCell ref="S37:T37"/>
    <mergeCell ref="Q38:R38"/>
    <mergeCell ref="O38:P38"/>
    <mergeCell ref="N85:V85"/>
    <mergeCell ref="K87:V87"/>
    <mergeCell ref="E77:V77"/>
    <mergeCell ref="F74:V74"/>
    <mergeCell ref="F75:V75"/>
    <mergeCell ref="B74:D74"/>
    <mergeCell ref="B65:C65"/>
    <mergeCell ref="Z69:AQ69"/>
    <mergeCell ref="E76:V76"/>
    <mergeCell ref="E81:G81"/>
    <mergeCell ref="E78:V78"/>
    <mergeCell ref="H80:V80"/>
    <mergeCell ref="L41:N41"/>
    <mergeCell ref="H91:V91"/>
    <mergeCell ref="H90:V90"/>
    <mergeCell ref="E89:G89"/>
    <mergeCell ref="H89:V89"/>
    <mergeCell ref="E88:G88"/>
    <mergeCell ref="A2:C2"/>
    <mergeCell ref="M1:P1"/>
    <mergeCell ref="K1:L1"/>
    <mergeCell ref="E3:P3"/>
    <mergeCell ref="A1:J1"/>
    <mergeCell ref="A3:C3"/>
    <mergeCell ref="E2:P2"/>
    <mergeCell ref="Q1:V1"/>
    <mergeCell ref="Q2:V2"/>
    <mergeCell ref="Q3:V3"/>
    <mergeCell ref="BR2:CG2"/>
    <mergeCell ref="AZ3:BA3"/>
    <mergeCell ref="BX3:BY3"/>
    <mergeCell ref="DU13:DV13"/>
    <mergeCell ref="DS13:DT13"/>
    <mergeCell ref="CC4:CI4"/>
    <mergeCell ref="CC7:CI7"/>
    <mergeCell ref="BM3:BP3"/>
    <mergeCell ref="BH3:BK3"/>
    <mergeCell ref="BR3:BW3"/>
    <mergeCell ref="DQ12:FH12"/>
    <mergeCell ref="BZ10:CA10"/>
    <mergeCell ref="BX11:BY11"/>
    <mergeCell ref="BZ11:CA11"/>
    <mergeCell ref="DQ13:DR13"/>
    <mergeCell ref="DY13:DZ13"/>
    <mergeCell ref="DW13:DX13"/>
    <mergeCell ref="H8:H14"/>
    <mergeCell ref="L8:N8"/>
    <mergeCell ref="Q11:R12"/>
    <mergeCell ref="Q13:R13"/>
    <mergeCell ref="M11:N12"/>
    <mergeCell ref="O11:P12"/>
    <mergeCell ref="O13:P13"/>
    <mergeCell ref="T7:U7"/>
    <mergeCell ref="O7:P7"/>
    <mergeCell ref="S13:U13"/>
    <mergeCell ref="S11:U12"/>
    <mergeCell ref="AE6:AS6"/>
    <mergeCell ref="AA64:AR64"/>
    <mergeCell ref="D65:U65"/>
    <mergeCell ref="AC12:AR12"/>
    <mergeCell ref="A4:B4"/>
    <mergeCell ref="L5:N5"/>
    <mergeCell ref="L6:N6"/>
    <mergeCell ref="A6:K6"/>
    <mergeCell ref="C4:H4"/>
    <mergeCell ref="L4:N4"/>
    <mergeCell ref="L14:O14"/>
    <mergeCell ref="L7:N7"/>
    <mergeCell ref="C11:C14"/>
    <mergeCell ref="A5:K5"/>
    <mergeCell ref="B11:B14"/>
    <mergeCell ref="O4:P4"/>
    <mergeCell ref="T6:U6"/>
    <mergeCell ref="O5:P5"/>
    <mergeCell ref="O6:P6"/>
    <mergeCell ref="L28:V29"/>
    <mergeCell ref="E8:E14"/>
    <mergeCell ref="F8:F14"/>
    <mergeCell ref="G8:G14"/>
    <mergeCell ref="I8:I14"/>
  </mergeCells>
  <phoneticPr fontId="0" type="noConversion"/>
  <conditionalFormatting sqref="S13:T13 AB36:AV36 BB36:BD36">
    <cfRule type="expression" dxfId="4" priority="1" stopIfTrue="1">
      <formula>$S$13/$M$13&gt;1.25</formula>
    </cfRule>
  </conditionalFormatting>
  <conditionalFormatting sqref="U35:V35 AB35:AV35 BB35:BD35">
    <cfRule type="expression" dxfId="3" priority="2" stopIfTrue="1">
      <formula>$U$35/$O$35&gt;1.25</formula>
    </cfRule>
  </conditionalFormatting>
  <conditionalFormatting sqref="U37:V37 AB37:AV37 BB37:BD37">
    <cfRule type="expression" dxfId="2" priority="3" stopIfTrue="1">
      <formula>$U$37/$O$37&gt;1.25</formula>
    </cfRule>
  </conditionalFormatting>
  <conditionalFormatting sqref="U38:V38 AB38:AV38 BB38:BD38">
    <cfRule type="expression" dxfId="1" priority="4" stopIfTrue="1">
      <formula>$U$38/$O$38&gt;1.25</formula>
    </cfRule>
  </conditionalFormatting>
  <conditionalFormatting sqref="U39:V39 AB39:AV39 BB39:BD39">
    <cfRule type="expression" dxfId="0" priority="5" stopIfTrue="1">
      <formula>$U$39/$O$39&gt;1.25</formula>
    </cfRule>
  </conditionalFormatting>
  <dataValidations count="8">
    <dataValidation type="list" allowBlank="1" showInputMessage="1" showErrorMessage="1" sqref="L4" xr:uid="{00000000-0002-0000-0000-000000000000}">
      <formula1>$BN$65:$BN$66</formula1>
    </dataValidation>
    <dataValidation type="list" allowBlank="1" showInputMessage="1" showErrorMessage="1" error="Insira o valor da lista de 1 a 46 m. Verifique se sondagem ultrapassa esta medida de profundidade." sqref="O5:P5" xr:uid="{00000000-0002-0000-0000-000001000000}">
      <formula1>$B$16:$B$60</formula1>
    </dataValidation>
    <dataValidation type="decimal" allowBlank="1" showInputMessage="1" showErrorMessage="1" error="Utilize valores em GPa" sqref="O7:P7" xr:uid="{00000000-0002-0000-0000-000002000000}">
      <formula1>1</formula1>
      <formula2>1000</formula2>
    </dataValidation>
    <dataValidation type="decimal" allowBlank="1" showInputMessage="1" showErrorMessage="1" error="Utilize valores em toneladas entre 1 e 5000" sqref="O6:P6" xr:uid="{00000000-0002-0000-0000-000003000000}">
      <formula1>1</formula1>
      <formula2>5000</formula2>
    </dataValidation>
    <dataValidation type="whole" allowBlank="1" showInputMessage="1" showErrorMessage="1" error="Insira valor inteiro em &quot;mm&quot;, entre 90 e 3000_x000a_" sqref="AJ11" xr:uid="{00000000-0002-0000-0000-000004000000}">
      <formula1>90</formula1>
      <formula2>3000</formula2>
    </dataValidation>
    <dataValidation type="whole" allowBlank="1" showInputMessage="1" showErrorMessage="1" error="Insira o valor para litros, entre 30 a 5000 litros. Ex: Base alargada de 500 litros para estaca Franki. Caso não aja alargamento, deixe em branco." sqref="AG13:AK13" xr:uid="{00000000-0002-0000-0000-000005000000}">
      <formula1>30</formula1>
      <formula2>50000</formula2>
    </dataValidation>
    <dataValidation type="list" allowBlank="1" showInputMessage="1" showErrorMessage="1" error="Utilize valores de 1 a 49. No caso da ausência de NA, insira um valor superior à sondagem ou 49." sqref="O8:P8" xr:uid="{00000000-0002-0000-0000-000006000000}">
      <formula1>$B$15:$B$63</formula1>
    </dataValidation>
    <dataValidation type="whole" allowBlank="1" showInputMessage="1" showErrorMessage="1" error="Insira valor inteiro em &quot;mm&quot;, entre 50 e 5000_x000a_" sqref="O4:P4" xr:uid="{00000000-0002-0000-0000-000007000000}">
      <formula1>50</formula1>
      <formula2>5000</formula2>
    </dataValidation>
  </dataValidations>
  <hyperlinks>
    <hyperlink ref="AE6" r:id="rId12" xr:uid="{00000000-0004-0000-0000-000000000000}"/>
  </hyperlinks>
  <pageMargins left="0.19685039370078741" right="0.19685039370078741" top="0.19685039370078741" bottom="0.19685039370078741" header="0.51181102362204722" footer="0.51181102362204722"/>
  <pageSetup paperSize="9" pageOrder="overThenDown" orientation="portrait" horizontalDpi="300" verticalDpi="300" r:id="rId13"/>
  <headerFooter alignWithMargins="0"/>
  <drawing r:id="rId14"/>
  <legacyDrawing r:id="rId15"/>
  <mc:AlternateContent xmlns:mc="http://schemas.openxmlformats.org/markup-compatibility/2006">
    <mc:Choice Requires="x14">
      <controls>
        <mc:AlternateContent xmlns:mc="http://schemas.openxmlformats.org/markup-compatibility/2006">
          <mc:Choice Requires="x14">
            <control shapeId="1227" r:id="rId16" name="Option Button 203">
              <controlPr defaultSize="0" autoFill="0" autoLine="0" autoPict="0">
                <anchor moveWithCells="1">
                  <from>
                    <xdr:col>22</xdr:col>
                    <xdr:colOff>175260</xdr:colOff>
                    <xdr:row>0</xdr:row>
                    <xdr:rowOff>106680</xdr:rowOff>
                  </from>
                  <to>
                    <xdr:col>29</xdr:col>
                    <xdr:colOff>220980</xdr:colOff>
                    <xdr:row>2</xdr:row>
                    <xdr:rowOff>38100</xdr:rowOff>
                  </to>
                </anchor>
              </controlPr>
            </control>
          </mc:Choice>
        </mc:AlternateContent>
        <mc:AlternateContent xmlns:mc="http://schemas.openxmlformats.org/markup-compatibility/2006">
          <mc:Choice Requires="x14">
            <control shapeId="1228" r:id="rId17" name="Option Button 204">
              <controlPr defaultSize="0" autoFill="0" autoLine="0" autoPict="0">
                <anchor moveWithCells="1">
                  <from>
                    <xdr:col>22</xdr:col>
                    <xdr:colOff>175260</xdr:colOff>
                    <xdr:row>2</xdr:row>
                    <xdr:rowOff>30480</xdr:rowOff>
                  </from>
                  <to>
                    <xdr:col>29</xdr:col>
                    <xdr:colOff>220980</xdr:colOff>
                    <xdr:row>3</xdr:row>
                    <xdr:rowOff>114300</xdr:rowOff>
                  </to>
                </anchor>
              </controlPr>
            </control>
          </mc:Choice>
        </mc:AlternateContent>
        <mc:AlternateContent xmlns:mc="http://schemas.openxmlformats.org/markup-compatibility/2006">
          <mc:Choice Requires="x14">
            <control shapeId="1229" r:id="rId18" name="Option Button 205">
              <controlPr defaultSize="0" autoFill="0" autoLine="0" autoPict="0">
                <anchor moveWithCells="1">
                  <from>
                    <xdr:col>22</xdr:col>
                    <xdr:colOff>175260</xdr:colOff>
                    <xdr:row>3</xdr:row>
                    <xdr:rowOff>83820</xdr:rowOff>
                  </from>
                  <to>
                    <xdr:col>29</xdr:col>
                    <xdr:colOff>220980</xdr:colOff>
                    <xdr:row>5</xdr:row>
                    <xdr:rowOff>0</xdr:rowOff>
                  </to>
                </anchor>
              </controlPr>
            </control>
          </mc:Choice>
        </mc:AlternateContent>
        <mc:AlternateContent xmlns:mc="http://schemas.openxmlformats.org/markup-compatibility/2006">
          <mc:Choice Requires="x14">
            <control shapeId="1230" r:id="rId19" name="Option Button 206">
              <controlPr defaultSize="0" autoFill="0" autoLine="0" autoPict="0">
                <anchor moveWithCells="1">
                  <from>
                    <xdr:col>22</xdr:col>
                    <xdr:colOff>175260</xdr:colOff>
                    <xdr:row>5</xdr:row>
                    <xdr:rowOff>0</xdr:rowOff>
                  </from>
                  <to>
                    <xdr:col>29</xdr:col>
                    <xdr:colOff>220980</xdr:colOff>
                    <xdr:row>6</xdr:row>
                    <xdr:rowOff>83820</xdr:rowOff>
                  </to>
                </anchor>
              </controlPr>
            </control>
          </mc:Choice>
        </mc:AlternateContent>
        <mc:AlternateContent xmlns:mc="http://schemas.openxmlformats.org/markup-compatibility/2006">
          <mc:Choice Requires="x14">
            <control shapeId="1231" r:id="rId20" name="Option Button 207">
              <controlPr defaultSize="0" autoFill="0" autoLine="0" autoPict="0">
                <anchor moveWithCells="1">
                  <from>
                    <xdr:col>22</xdr:col>
                    <xdr:colOff>175260</xdr:colOff>
                    <xdr:row>6</xdr:row>
                    <xdr:rowOff>68580</xdr:rowOff>
                  </from>
                  <to>
                    <xdr:col>29</xdr:col>
                    <xdr:colOff>220980</xdr:colOff>
                    <xdr:row>7</xdr:row>
                    <xdr:rowOff>152400</xdr:rowOff>
                  </to>
                </anchor>
              </controlPr>
            </control>
          </mc:Choice>
        </mc:AlternateContent>
        <mc:AlternateContent xmlns:mc="http://schemas.openxmlformats.org/markup-compatibility/2006">
          <mc:Choice Requires="x14">
            <control shapeId="1232" r:id="rId21" name="Option Button 208">
              <controlPr defaultSize="0" autoFill="0" autoLine="0" autoPict="0">
                <anchor moveWithCells="1">
                  <from>
                    <xdr:col>22</xdr:col>
                    <xdr:colOff>175260</xdr:colOff>
                    <xdr:row>7</xdr:row>
                    <xdr:rowOff>121920</xdr:rowOff>
                  </from>
                  <to>
                    <xdr:col>29</xdr:col>
                    <xdr:colOff>220980</xdr:colOff>
                    <xdr:row>9</xdr:row>
                    <xdr:rowOff>38100</xdr:rowOff>
                  </to>
                </anchor>
              </controlPr>
            </control>
          </mc:Choice>
        </mc:AlternateContent>
        <mc:AlternateContent xmlns:mc="http://schemas.openxmlformats.org/markup-compatibility/2006">
          <mc:Choice Requires="x14">
            <control shapeId="1233" r:id="rId22" name="Option Button 209">
              <controlPr defaultSize="0" autoFill="0" autoLine="0" autoPict="0">
                <anchor moveWithCells="1">
                  <from>
                    <xdr:col>22</xdr:col>
                    <xdr:colOff>175260</xdr:colOff>
                    <xdr:row>9</xdr:row>
                    <xdr:rowOff>22860</xdr:rowOff>
                  </from>
                  <to>
                    <xdr:col>29</xdr:col>
                    <xdr:colOff>220980</xdr:colOff>
                    <xdr:row>10</xdr:row>
                    <xdr:rowOff>106680</xdr:rowOff>
                  </to>
                </anchor>
              </controlPr>
            </control>
          </mc:Choice>
        </mc:AlternateContent>
        <mc:AlternateContent xmlns:mc="http://schemas.openxmlformats.org/markup-compatibility/2006">
          <mc:Choice Requires="x14">
            <control shapeId="1622" r:id="rId23" name="Check Box 598">
              <controlPr defaultSize="0" autoFill="0" autoLine="0" autoPict="0">
                <anchor moveWithCells="1">
                  <from>
                    <xdr:col>10</xdr:col>
                    <xdr:colOff>38100</xdr:colOff>
                    <xdr:row>33</xdr:row>
                    <xdr:rowOff>0</xdr:rowOff>
                  </from>
                  <to>
                    <xdr:col>11</xdr:col>
                    <xdr:colOff>76200</xdr:colOff>
                    <xdr:row>34</xdr:row>
                    <xdr:rowOff>7620</xdr:rowOff>
                  </to>
                </anchor>
              </controlPr>
            </control>
          </mc:Choice>
        </mc:AlternateContent>
        <mc:AlternateContent xmlns:mc="http://schemas.openxmlformats.org/markup-compatibility/2006">
          <mc:Choice Requires="x14">
            <control shapeId="1662" r:id="rId24" name="Check Box 638">
              <controlPr defaultSize="0" autoFill="0" autoLine="0" autoPict="0">
                <anchor moveWithCells="1">
                  <from>
                    <xdr:col>10</xdr:col>
                    <xdr:colOff>38100</xdr:colOff>
                    <xdr:row>34</xdr:row>
                    <xdr:rowOff>0</xdr:rowOff>
                  </from>
                  <to>
                    <xdr:col>11</xdr:col>
                    <xdr:colOff>76200</xdr:colOff>
                    <xdr:row>35</xdr:row>
                    <xdr:rowOff>7620</xdr:rowOff>
                  </to>
                </anchor>
              </controlPr>
            </control>
          </mc:Choice>
        </mc:AlternateContent>
        <mc:AlternateContent xmlns:mc="http://schemas.openxmlformats.org/markup-compatibility/2006">
          <mc:Choice Requires="x14">
            <control shapeId="1687" r:id="rId25" name="Check Box 663">
              <controlPr defaultSize="0" autoFill="0" autoLine="0" autoPict="0">
                <anchor moveWithCells="1">
                  <from>
                    <xdr:col>3</xdr:col>
                    <xdr:colOff>38100</xdr:colOff>
                    <xdr:row>32</xdr:row>
                    <xdr:rowOff>0</xdr:rowOff>
                  </from>
                  <to>
                    <xdr:col>4</xdr:col>
                    <xdr:colOff>76200</xdr:colOff>
                    <xdr:row>33</xdr:row>
                    <xdr:rowOff>7620</xdr:rowOff>
                  </to>
                </anchor>
              </controlPr>
            </control>
          </mc:Choice>
        </mc:AlternateContent>
        <mc:AlternateContent xmlns:mc="http://schemas.openxmlformats.org/markup-compatibility/2006">
          <mc:Choice Requires="x14">
            <control shapeId="1696" r:id="rId26" name="Check Box 672">
              <controlPr defaultSize="0" autoFill="0" autoLine="0" autoPict="0">
                <anchor moveWithCells="1">
                  <from>
                    <xdr:col>4</xdr:col>
                    <xdr:colOff>38100</xdr:colOff>
                    <xdr:row>32</xdr:row>
                    <xdr:rowOff>0</xdr:rowOff>
                  </from>
                  <to>
                    <xdr:col>5</xdr:col>
                    <xdr:colOff>76200</xdr:colOff>
                    <xdr:row>33</xdr:row>
                    <xdr:rowOff>7620</xdr:rowOff>
                  </to>
                </anchor>
              </controlPr>
            </control>
          </mc:Choice>
        </mc:AlternateContent>
        <mc:AlternateContent xmlns:mc="http://schemas.openxmlformats.org/markup-compatibility/2006">
          <mc:Choice Requires="x14">
            <control shapeId="1697" r:id="rId27" name="Check Box 673">
              <controlPr defaultSize="0" autoFill="0" autoLine="0" autoPict="0">
                <anchor moveWithCells="1">
                  <from>
                    <xdr:col>5</xdr:col>
                    <xdr:colOff>38100</xdr:colOff>
                    <xdr:row>32</xdr:row>
                    <xdr:rowOff>0</xdr:rowOff>
                  </from>
                  <to>
                    <xdr:col>6</xdr:col>
                    <xdr:colOff>76200</xdr:colOff>
                    <xdr:row>33</xdr:row>
                    <xdr:rowOff>7620</xdr:rowOff>
                  </to>
                </anchor>
              </controlPr>
            </control>
          </mc:Choice>
        </mc:AlternateContent>
        <mc:AlternateContent xmlns:mc="http://schemas.openxmlformats.org/markup-compatibility/2006">
          <mc:Choice Requires="x14">
            <control shapeId="1698" r:id="rId28" name="Check Box 674">
              <controlPr defaultSize="0" autoFill="0" autoLine="0" autoPict="0">
                <anchor moveWithCells="1">
                  <from>
                    <xdr:col>6</xdr:col>
                    <xdr:colOff>38100</xdr:colOff>
                    <xdr:row>32</xdr:row>
                    <xdr:rowOff>0</xdr:rowOff>
                  </from>
                  <to>
                    <xdr:col>7</xdr:col>
                    <xdr:colOff>76200</xdr:colOff>
                    <xdr:row>33</xdr:row>
                    <xdr:rowOff>7620</xdr:rowOff>
                  </to>
                </anchor>
              </controlPr>
            </control>
          </mc:Choice>
        </mc:AlternateContent>
        <mc:AlternateContent xmlns:mc="http://schemas.openxmlformats.org/markup-compatibility/2006">
          <mc:Choice Requires="x14">
            <control shapeId="1699" r:id="rId29" name="Check Box 675">
              <controlPr defaultSize="0" autoFill="0" autoLine="0" autoPict="0">
                <anchor moveWithCells="1">
                  <from>
                    <xdr:col>7</xdr:col>
                    <xdr:colOff>38100</xdr:colOff>
                    <xdr:row>32</xdr:row>
                    <xdr:rowOff>0</xdr:rowOff>
                  </from>
                  <to>
                    <xdr:col>8</xdr:col>
                    <xdr:colOff>76200</xdr:colOff>
                    <xdr:row>33</xdr:row>
                    <xdr:rowOff>7620</xdr:rowOff>
                  </to>
                </anchor>
              </controlPr>
            </control>
          </mc:Choice>
        </mc:AlternateContent>
        <mc:AlternateContent xmlns:mc="http://schemas.openxmlformats.org/markup-compatibility/2006">
          <mc:Choice Requires="x14">
            <control shapeId="1700" r:id="rId30" name="Check Box 676">
              <controlPr defaultSize="0" autoFill="0" autoLine="0" autoPict="0">
                <anchor moveWithCells="1">
                  <from>
                    <xdr:col>8</xdr:col>
                    <xdr:colOff>38100</xdr:colOff>
                    <xdr:row>32</xdr:row>
                    <xdr:rowOff>0</xdr:rowOff>
                  </from>
                  <to>
                    <xdr:col>9</xdr:col>
                    <xdr:colOff>76200</xdr:colOff>
                    <xdr:row>33</xdr:row>
                    <xdr:rowOff>7620</xdr:rowOff>
                  </to>
                </anchor>
              </controlPr>
            </control>
          </mc:Choice>
        </mc:AlternateContent>
        <mc:AlternateContent xmlns:mc="http://schemas.openxmlformats.org/markup-compatibility/2006">
          <mc:Choice Requires="x14">
            <control shapeId="1701" r:id="rId31" name="Check Box 677">
              <controlPr defaultSize="0" autoFill="0" autoLine="0" autoPict="0">
                <anchor moveWithCells="1">
                  <from>
                    <xdr:col>9</xdr:col>
                    <xdr:colOff>38100</xdr:colOff>
                    <xdr:row>32</xdr:row>
                    <xdr:rowOff>0</xdr:rowOff>
                  </from>
                  <to>
                    <xdr:col>10</xdr:col>
                    <xdr:colOff>76200</xdr:colOff>
                    <xdr:row>33</xdr:row>
                    <xdr:rowOff>7620</xdr:rowOff>
                  </to>
                </anchor>
              </controlPr>
            </control>
          </mc:Choice>
        </mc:AlternateContent>
        <mc:AlternateContent xmlns:mc="http://schemas.openxmlformats.org/markup-compatibility/2006">
          <mc:Choice Requires="x14">
            <control shapeId="1702" r:id="rId32" name="Check Box 678">
              <controlPr defaultSize="0" autoFill="0" autoLine="0" autoPict="0">
                <anchor moveWithCells="1">
                  <from>
                    <xdr:col>10</xdr:col>
                    <xdr:colOff>38100</xdr:colOff>
                    <xdr:row>35</xdr:row>
                    <xdr:rowOff>0</xdr:rowOff>
                  </from>
                  <to>
                    <xdr:col>11</xdr:col>
                    <xdr:colOff>76200</xdr:colOff>
                    <xdr:row>36</xdr:row>
                    <xdr:rowOff>7620</xdr:rowOff>
                  </to>
                </anchor>
              </controlPr>
            </control>
          </mc:Choice>
        </mc:AlternateContent>
        <mc:AlternateContent xmlns:mc="http://schemas.openxmlformats.org/markup-compatibility/2006">
          <mc:Choice Requires="x14">
            <control shapeId="1732" r:id="rId33" name="Check Box 708">
              <controlPr defaultSize="0" autoFill="0" autoLine="0" autoPict="0">
                <anchor moveWithCells="1">
                  <from>
                    <xdr:col>8</xdr:col>
                    <xdr:colOff>38100</xdr:colOff>
                    <xdr:row>33</xdr:row>
                    <xdr:rowOff>0</xdr:rowOff>
                  </from>
                  <to>
                    <xdr:col>9</xdr:col>
                    <xdr:colOff>76200</xdr:colOff>
                    <xdr:row>34</xdr:row>
                    <xdr:rowOff>7620</xdr:rowOff>
                  </to>
                </anchor>
              </controlPr>
            </control>
          </mc:Choice>
        </mc:AlternateContent>
        <mc:AlternateContent xmlns:mc="http://schemas.openxmlformats.org/markup-compatibility/2006">
          <mc:Choice Requires="x14">
            <control shapeId="1735" r:id="rId34" name="Check Box 711">
              <controlPr defaultSize="0" autoFill="0" autoLine="0" autoPict="0">
                <anchor moveWithCells="1">
                  <from>
                    <xdr:col>3</xdr:col>
                    <xdr:colOff>38100</xdr:colOff>
                    <xdr:row>33</xdr:row>
                    <xdr:rowOff>0</xdr:rowOff>
                  </from>
                  <to>
                    <xdr:col>4</xdr:col>
                    <xdr:colOff>76200</xdr:colOff>
                    <xdr:row>34</xdr:row>
                    <xdr:rowOff>7620</xdr:rowOff>
                  </to>
                </anchor>
              </controlPr>
            </control>
          </mc:Choice>
        </mc:AlternateContent>
        <mc:AlternateContent xmlns:mc="http://schemas.openxmlformats.org/markup-compatibility/2006">
          <mc:Choice Requires="x14">
            <control shapeId="1736" r:id="rId35" name="Check Box 712">
              <controlPr defaultSize="0" autoFill="0" autoLine="0" autoPict="0">
                <anchor moveWithCells="1">
                  <from>
                    <xdr:col>4</xdr:col>
                    <xdr:colOff>38100</xdr:colOff>
                    <xdr:row>33</xdr:row>
                    <xdr:rowOff>0</xdr:rowOff>
                  </from>
                  <to>
                    <xdr:col>5</xdr:col>
                    <xdr:colOff>76200</xdr:colOff>
                    <xdr:row>34</xdr:row>
                    <xdr:rowOff>7620</xdr:rowOff>
                  </to>
                </anchor>
              </controlPr>
            </control>
          </mc:Choice>
        </mc:AlternateContent>
        <mc:AlternateContent xmlns:mc="http://schemas.openxmlformats.org/markup-compatibility/2006">
          <mc:Choice Requires="x14">
            <control shapeId="1737" r:id="rId36" name="Check Box 713">
              <controlPr defaultSize="0" autoFill="0" autoLine="0" autoPict="0">
                <anchor moveWithCells="1">
                  <from>
                    <xdr:col>5</xdr:col>
                    <xdr:colOff>38100</xdr:colOff>
                    <xdr:row>33</xdr:row>
                    <xdr:rowOff>0</xdr:rowOff>
                  </from>
                  <to>
                    <xdr:col>6</xdr:col>
                    <xdr:colOff>76200</xdr:colOff>
                    <xdr:row>34</xdr:row>
                    <xdr:rowOff>7620</xdr:rowOff>
                  </to>
                </anchor>
              </controlPr>
            </control>
          </mc:Choice>
        </mc:AlternateContent>
        <mc:AlternateContent xmlns:mc="http://schemas.openxmlformats.org/markup-compatibility/2006">
          <mc:Choice Requires="x14">
            <control shapeId="1738" r:id="rId37" name="Check Box 714">
              <controlPr defaultSize="0" autoFill="0" autoLine="0" autoPict="0">
                <anchor moveWithCells="1">
                  <from>
                    <xdr:col>6</xdr:col>
                    <xdr:colOff>38100</xdr:colOff>
                    <xdr:row>33</xdr:row>
                    <xdr:rowOff>0</xdr:rowOff>
                  </from>
                  <to>
                    <xdr:col>7</xdr:col>
                    <xdr:colOff>76200</xdr:colOff>
                    <xdr:row>34</xdr:row>
                    <xdr:rowOff>7620</xdr:rowOff>
                  </to>
                </anchor>
              </controlPr>
            </control>
          </mc:Choice>
        </mc:AlternateContent>
        <mc:AlternateContent xmlns:mc="http://schemas.openxmlformats.org/markup-compatibility/2006">
          <mc:Choice Requires="x14">
            <control shapeId="1739" r:id="rId38" name="Check Box 715">
              <controlPr defaultSize="0" autoFill="0" autoLine="0" autoPict="0">
                <anchor moveWithCells="1">
                  <from>
                    <xdr:col>7</xdr:col>
                    <xdr:colOff>38100</xdr:colOff>
                    <xdr:row>33</xdr:row>
                    <xdr:rowOff>0</xdr:rowOff>
                  </from>
                  <to>
                    <xdr:col>8</xdr:col>
                    <xdr:colOff>76200</xdr:colOff>
                    <xdr:row>34</xdr:row>
                    <xdr:rowOff>7620</xdr:rowOff>
                  </to>
                </anchor>
              </controlPr>
            </control>
          </mc:Choice>
        </mc:AlternateContent>
        <mc:AlternateContent xmlns:mc="http://schemas.openxmlformats.org/markup-compatibility/2006">
          <mc:Choice Requires="x14">
            <control shapeId="1741" r:id="rId39" name="Check Box 717">
              <controlPr defaultSize="0" autoFill="0" autoLine="0" autoPict="0">
                <anchor moveWithCells="1">
                  <from>
                    <xdr:col>9</xdr:col>
                    <xdr:colOff>38100</xdr:colOff>
                    <xdr:row>33</xdr:row>
                    <xdr:rowOff>0</xdr:rowOff>
                  </from>
                  <to>
                    <xdr:col>10</xdr:col>
                    <xdr:colOff>76200</xdr:colOff>
                    <xdr:row>34</xdr:row>
                    <xdr:rowOff>7620</xdr:rowOff>
                  </to>
                </anchor>
              </controlPr>
            </control>
          </mc:Choice>
        </mc:AlternateContent>
        <mc:AlternateContent xmlns:mc="http://schemas.openxmlformats.org/markup-compatibility/2006">
          <mc:Choice Requires="x14">
            <control shapeId="1742" r:id="rId40" name="Check Box 718">
              <controlPr defaultSize="0" autoFill="0" autoLine="0" autoPict="0">
                <anchor moveWithCells="1">
                  <from>
                    <xdr:col>10</xdr:col>
                    <xdr:colOff>38100</xdr:colOff>
                    <xdr:row>36</xdr:row>
                    <xdr:rowOff>0</xdr:rowOff>
                  </from>
                  <to>
                    <xdr:col>11</xdr:col>
                    <xdr:colOff>76200</xdr:colOff>
                    <xdr:row>37</xdr:row>
                    <xdr:rowOff>7620</xdr:rowOff>
                  </to>
                </anchor>
              </controlPr>
            </control>
          </mc:Choice>
        </mc:AlternateContent>
        <mc:AlternateContent xmlns:mc="http://schemas.openxmlformats.org/markup-compatibility/2006">
          <mc:Choice Requires="x14">
            <control shapeId="1775" r:id="rId41" name="Check Box 751">
              <controlPr defaultSize="0" autoFill="0" autoLine="0" autoPict="0">
                <anchor moveWithCells="1">
                  <from>
                    <xdr:col>3</xdr:col>
                    <xdr:colOff>38100</xdr:colOff>
                    <xdr:row>34</xdr:row>
                    <xdr:rowOff>0</xdr:rowOff>
                  </from>
                  <to>
                    <xdr:col>4</xdr:col>
                    <xdr:colOff>76200</xdr:colOff>
                    <xdr:row>35</xdr:row>
                    <xdr:rowOff>7620</xdr:rowOff>
                  </to>
                </anchor>
              </controlPr>
            </control>
          </mc:Choice>
        </mc:AlternateContent>
        <mc:AlternateContent xmlns:mc="http://schemas.openxmlformats.org/markup-compatibility/2006">
          <mc:Choice Requires="x14">
            <control shapeId="1776" r:id="rId42" name="Check Box 752">
              <controlPr defaultSize="0" autoFill="0" autoLine="0" autoPict="0">
                <anchor moveWithCells="1">
                  <from>
                    <xdr:col>4</xdr:col>
                    <xdr:colOff>38100</xdr:colOff>
                    <xdr:row>34</xdr:row>
                    <xdr:rowOff>0</xdr:rowOff>
                  </from>
                  <to>
                    <xdr:col>5</xdr:col>
                    <xdr:colOff>76200</xdr:colOff>
                    <xdr:row>35</xdr:row>
                    <xdr:rowOff>7620</xdr:rowOff>
                  </to>
                </anchor>
              </controlPr>
            </control>
          </mc:Choice>
        </mc:AlternateContent>
        <mc:AlternateContent xmlns:mc="http://schemas.openxmlformats.org/markup-compatibility/2006">
          <mc:Choice Requires="x14">
            <control shapeId="1777" r:id="rId43" name="Check Box 753">
              <controlPr defaultSize="0" autoFill="0" autoLine="0" autoPict="0">
                <anchor moveWithCells="1">
                  <from>
                    <xdr:col>5</xdr:col>
                    <xdr:colOff>38100</xdr:colOff>
                    <xdr:row>34</xdr:row>
                    <xdr:rowOff>0</xdr:rowOff>
                  </from>
                  <to>
                    <xdr:col>6</xdr:col>
                    <xdr:colOff>76200</xdr:colOff>
                    <xdr:row>35</xdr:row>
                    <xdr:rowOff>7620</xdr:rowOff>
                  </to>
                </anchor>
              </controlPr>
            </control>
          </mc:Choice>
        </mc:AlternateContent>
        <mc:AlternateContent xmlns:mc="http://schemas.openxmlformats.org/markup-compatibility/2006">
          <mc:Choice Requires="x14">
            <control shapeId="1778" r:id="rId44" name="Check Box 754">
              <controlPr defaultSize="0" autoFill="0" autoLine="0" autoPict="0">
                <anchor moveWithCells="1">
                  <from>
                    <xdr:col>6</xdr:col>
                    <xdr:colOff>38100</xdr:colOff>
                    <xdr:row>34</xdr:row>
                    <xdr:rowOff>0</xdr:rowOff>
                  </from>
                  <to>
                    <xdr:col>7</xdr:col>
                    <xdr:colOff>76200</xdr:colOff>
                    <xdr:row>35</xdr:row>
                    <xdr:rowOff>7620</xdr:rowOff>
                  </to>
                </anchor>
              </controlPr>
            </control>
          </mc:Choice>
        </mc:AlternateContent>
        <mc:AlternateContent xmlns:mc="http://schemas.openxmlformats.org/markup-compatibility/2006">
          <mc:Choice Requires="x14">
            <control shapeId="1779" r:id="rId45" name="Check Box 755">
              <controlPr defaultSize="0" autoFill="0" autoLine="0" autoPict="0">
                <anchor moveWithCells="1">
                  <from>
                    <xdr:col>7</xdr:col>
                    <xdr:colOff>38100</xdr:colOff>
                    <xdr:row>34</xdr:row>
                    <xdr:rowOff>0</xdr:rowOff>
                  </from>
                  <to>
                    <xdr:col>8</xdr:col>
                    <xdr:colOff>76200</xdr:colOff>
                    <xdr:row>35</xdr:row>
                    <xdr:rowOff>7620</xdr:rowOff>
                  </to>
                </anchor>
              </controlPr>
            </control>
          </mc:Choice>
        </mc:AlternateContent>
        <mc:AlternateContent xmlns:mc="http://schemas.openxmlformats.org/markup-compatibility/2006">
          <mc:Choice Requires="x14">
            <control shapeId="1780" r:id="rId46" name="Check Box 756">
              <controlPr defaultSize="0" autoFill="0" autoLine="0" autoPict="0">
                <anchor moveWithCells="1">
                  <from>
                    <xdr:col>8</xdr:col>
                    <xdr:colOff>38100</xdr:colOff>
                    <xdr:row>34</xdr:row>
                    <xdr:rowOff>0</xdr:rowOff>
                  </from>
                  <to>
                    <xdr:col>9</xdr:col>
                    <xdr:colOff>76200</xdr:colOff>
                    <xdr:row>35</xdr:row>
                    <xdr:rowOff>7620</xdr:rowOff>
                  </to>
                </anchor>
              </controlPr>
            </control>
          </mc:Choice>
        </mc:AlternateContent>
        <mc:AlternateContent xmlns:mc="http://schemas.openxmlformats.org/markup-compatibility/2006">
          <mc:Choice Requires="x14">
            <control shapeId="1781" r:id="rId47" name="Check Box 757">
              <controlPr defaultSize="0" autoFill="0" autoLine="0" autoPict="0">
                <anchor moveWithCells="1">
                  <from>
                    <xdr:col>9</xdr:col>
                    <xdr:colOff>38100</xdr:colOff>
                    <xdr:row>34</xdr:row>
                    <xdr:rowOff>0</xdr:rowOff>
                  </from>
                  <to>
                    <xdr:col>10</xdr:col>
                    <xdr:colOff>76200</xdr:colOff>
                    <xdr:row>35</xdr:row>
                    <xdr:rowOff>7620</xdr:rowOff>
                  </to>
                </anchor>
              </controlPr>
            </control>
          </mc:Choice>
        </mc:AlternateContent>
        <mc:AlternateContent xmlns:mc="http://schemas.openxmlformats.org/markup-compatibility/2006">
          <mc:Choice Requires="x14">
            <control shapeId="1815" r:id="rId48" name="Check Box 791">
              <controlPr defaultSize="0" autoFill="0" autoLine="0" autoPict="0">
                <anchor moveWithCells="1">
                  <from>
                    <xdr:col>3</xdr:col>
                    <xdr:colOff>38100</xdr:colOff>
                    <xdr:row>35</xdr:row>
                    <xdr:rowOff>0</xdr:rowOff>
                  </from>
                  <to>
                    <xdr:col>4</xdr:col>
                    <xdr:colOff>76200</xdr:colOff>
                    <xdr:row>36</xdr:row>
                    <xdr:rowOff>7620</xdr:rowOff>
                  </to>
                </anchor>
              </controlPr>
            </control>
          </mc:Choice>
        </mc:AlternateContent>
        <mc:AlternateContent xmlns:mc="http://schemas.openxmlformats.org/markup-compatibility/2006">
          <mc:Choice Requires="x14">
            <control shapeId="1816" r:id="rId49" name="Check Box 792">
              <controlPr defaultSize="0" autoFill="0" autoLine="0" autoPict="0">
                <anchor moveWithCells="1">
                  <from>
                    <xdr:col>4</xdr:col>
                    <xdr:colOff>38100</xdr:colOff>
                    <xdr:row>35</xdr:row>
                    <xdr:rowOff>0</xdr:rowOff>
                  </from>
                  <to>
                    <xdr:col>5</xdr:col>
                    <xdr:colOff>76200</xdr:colOff>
                    <xdr:row>36</xdr:row>
                    <xdr:rowOff>7620</xdr:rowOff>
                  </to>
                </anchor>
              </controlPr>
            </control>
          </mc:Choice>
        </mc:AlternateContent>
        <mc:AlternateContent xmlns:mc="http://schemas.openxmlformats.org/markup-compatibility/2006">
          <mc:Choice Requires="x14">
            <control shapeId="1817" r:id="rId50" name="Check Box 793">
              <controlPr defaultSize="0" autoFill="0" autoLine="0" autoPict="0">
                <anchor moveWithCells="1">
                  <from>
                    <xdr:col>5</xdr:col>
                    <xdr:colOff>38100</xdr:colOff>
                    <xdr:row>35</xdr:row>
                    <xdr:rowOff>0</xdr:rowOff>
                  </from>
                  <to>
                    <xdr:col>6</xdr:col>
                    <xdr:colOff>76200</xdr:colOff>
                    <xdr:row>36</xdr:row>
                    <xdr:rowOff>7620</xdr:rowOff>
                  </to>
                </anchor>
              </controlPr>
            </control>
          </mc:Choice>
        </mc:AlternateContent>
        <mc:AlternateContent xmlns:mc="http://schemas.openxmlformats.org/markup-compatibility/2006">
          <mc:Choice Requires="x14">
            <control shapeId="1818" r:id="rId51" name="Check Box 794">
              <controlPr defaultSize="0" autoFill="0" autoLine="0" autoPict="0">
                <anchor moveWithCells="1">
                  <from>
                    <xdr:col>6</xdr:col>
                    <xdr:colOff>38100</xdr:colOff>
                    <xdr:row>35</xdr:row>
                    <xdr:rowOff>0</xdr:rowOff>
                  </from>
                  <to>
                    <xdr:col>7</xdr:col>
                    <xdr:colOff>76200</xdr:colOff>
                    <xdr:row>36</xdr:row>
                    <xdr:rowOff>7620</xdr:rowOff>
                  </to>
                </anchor>
              </controlPr>
            </control>
          </mc:Choice>
        </mc:AlternateContent>
        <mc:AlternateContent xmlns:mc="http://schemas.openxmlformats.org/markup-compatibility/2006">
          <mc:Choice Requires="x14">
            <control shapeId="1819" r:id="rId52" name="Check Box 795">
              <controlPr defaultSize="0" autoFill="0" autoLine="0" autoPict="0">
                <anchor moveWithCells="1">
                  <from>
                    <xdr:col>7</xdr:col>
                    <xdr:colOff>38100</xdr:colOff>
                    <xdr:row>35</xdr:row>
                    <xdr:rowOff>0</xdr:rowOff>
                  </from>
                  <to>
                    <xdr:col>8</xdr:col>
                    <xdr:colOff>76200</xdr:colOff>
                    <xdr:row>36</xdr:row>
                    <xdr:rowOff>7620</xdr:rowOff>
                  </to>
                </anchor>
              </controlPr>
            </control>
          </mc:Choice>
        </mc:AlternateContent>
        <mc:AlternateContent xmlns:mc="http://schemas.openxmlformats.org/markup-compatibility/2006">
          <mc:Choice Requires="x14">
            <control shapeId="1820" r:id="rId53" name="Check Box 796">
              <controlPr defaultSize="0" autoFill="0" autoLine="0" autoPict="0">
                <anchor moveWithCells="1">
                  <from>
                    <xdr:col>8</xdr:col>
                    <xdr:colOff>38100</xdr:colOff>
                    <xdr:row>35</xdr:row>
                    <xdr:rowOff>0</xdr:rowOff>
                  </from>
                  <to>
                    <xdr:col>9</xdr:col>
                    <xdr:colOff>76200</xdr:colOff>
                    <xdr:row>36</xdr:row>
                    <xdr:rowOff>7620</xdr:rowOff>
                  </to>
                </anchor>
              </controlPr>
            </control>
          </mc:Choice>
        </mc:AlternateContent>
        <mc:AlternateContent xmlns:mc="http://schemas.openxmlformats.org/markup-compatibility/2006">
          <mc:Choice Requires="x14">
            <control shapeId="1821" r:id="rId54" name="Check Box 797">
              <controlPr defaultSize="0" autoFill="0" autoLine="0" autoPict="0">
                <anchor moveWithCells="1">
                  <from>
                    <xdr:col>9</xdr:col>
                    <xdr:colOff>38100</xdr:colOff>
                    <xdr:row>35</xdr:row>
                    <xdr:rowOff>0</xdr:rowOff>
                  </from>
                  <to>
                    <xdr:col>10</xdr:col>
                    <xdr:colOff>76200</xdr:colOff>
                    <xdr:row>36</xdr:row>
                    <xdr:rowOff>7620</xdr:rowOff>
                  </to>
                </anchor>
              </controlPr>
            </control>
          </mc:Choice>
        </mc:AlternateContent>
        <mc:AlternateContent xmlns:mc="http://schemas.openxmlformats.org/markup-compatibility/2006">
          <mc:Choice Requires="x14">
            <control shapeId="1855" r:id="rId55" name="Check Box 831">
              <controlPr defaultSize="0" autoFill="0" autoLine="0" autoPict="0">
                <anchor moveWithCells="1">
                  <from>
                    <xdr:col>3</xdr:col>
                    <xdr:colOff>38100</xdr:colOff>
                    <xdr:row>36</xdr:row>
                    <xdr:rowOff>0</xdr:rowOff>
                  </from>
                  <to>
                    <xdr:col>4</xdr:col>
                    <xdr:colOff>76200</xdr:colOff>
                    <xdr:row>37</xdr:row>
                    <xdr:rowOff>7620</xdr:rowOff>
                  </to>
                </anchor>
              </controlPr>
            </control>
          </mc:Choice>
        </mc:AlternateContent>
        <mc:AlternateContent xmlns:mc="http://schemas.openxmlformats.org/markup-compatibility/2006">
          <mc:Choice Requires="x14">
            <control shapeId="1856" r:id="rId56" name="Check Box 832">
              <controlPr defaultSize="0" autoFill="0" autoLine="0" autoPict="0">
                <anchor moveWithCells="1">
                  <from>
                    <xdr:col>4</xdr:col>
                    <xdr:colOff>38100</xdr:colOff>
                    <xdr:row>36</xdr:row>
                    <xdr:rowOff>0</xdr:rowOff>
                  </from>
                  <to>
                    <xdr:col>5</xdr:col>
                    <xdr:colOff>76200</xdr:colOff>
                    <xdr:row>37</xdr:row>
                    <xdr:rowOff>7620</xdr:rowOff>
                  </to>
                </anchor>
              </controlPr>
            </control>
          </mc:Choice>
        </mc:AlternateContent>
        <mc:AlternateContent xmlns:mc="http://schemas.openxmlformats.org/markup-compatibility/2006">
          <mc:Choice Requires="x14">
            <control shapeId="1857" r:id="rId57" name="Check Box 833">
              <controlPr defaultSize="0" autoFill="0" autoLine="0" autoPict="0">
                <anchor moveWithCells="1">
                  <from>
                    <xdr:col>5</xdr:col>
                    <xdr:colOff>38100</xdr:colOff>
                    <xdr:row>36</xdr:row>
                    <xdr:rowOff>0</xdr:rowOff>
                  </from>
                  <to>
                    <xdr:col>6</xdr:col>
                    <xdr:colOff>76200</xdr:colOff>
                    <xdr:row>37</xdr:row>
                    <xdr:rowOff>7620</xdr:rowOff>
                  </to>
                </anchor>
              </controlPr>
            </control>
          </mc:Choice>
        </mc:AlternateContent>
        <mc:AlternateContent xmlns:mc="http://schemas.openxmlformats.org/markup-compatibility/2006">
          <mc:Choice Requires="x14">
            <control shapeId="1858" r:id="rId58" name="Check Box 834">
              <controlPr defaultSize="0" autoFill="0" autoLine="0" autoPict="0">
                <anchor moveWithCells="1">
                  <from>
                    <xdr:col>6</xdr:col>
                    <xdr:colOff>38100</xdr:colOff>
                    <xdr:row>36</xdr:row>
                    <xdr:rowOff>0</xdr:rowOff>
                  </from>
                  <to>
                    <xdr:col>7</xdr:col>
                    <xdr:colOff>76200</xdr:colOff>
                    <xdr:row>37</xdr:row>
                    <xdr:rowOff>7620</xdr:rowOff>
                  </to>
                </anchor>
              </controlPr>
            </control>
          </mc:Choice>
        </mc:AlternateContent>
        <mc:AlternateContent xmlns:mc="http://schemas.openxmlformats.org/markup-compatibility/2006">
          <mc:Choice Requires="x14">
            <control shapeId="1859" r:id="rId59" name="Check Box 835">
              <controlPr defaultSize="0" autoFill="0" autoLine="0" autoPict="0">
                <anchor moveWithCells="1">
                  <from>
                    <xdr:col>7</xdr:col>
                    <xdr:colOff>38100</xdr:colOff>
                    <xdr:row>36</xdr:row>
                    <xdr:rowOff>0</xdr:rowOff>
                  </from>
                  <to>
                    <xdr:col>8</xdr:col>
                    <xdr:colOff>76200</xdr:colOff>
                    <xdr:row>37</xdr:row>
                    <xdr:rowOff>7620</xdr:rowOff>
                  </to>
                </anchor>
              </controlPr>
            </control>
          </mc:Choice>
        </mc:AlternateContent>
        <mc:AlternateContent xmlns:mc="http://schemas.openxmlformats.org/markup-compatibility/2006">
          <mc:Choice Requires="x14">
            <control shapeId="1860" r:id="rId60" name="Check Box 836">
              <controlPr defaultSize="0" autoFill="0" autoLine="0" autoPict="0">
                <anchor moveWithCells="1">
                  <from>
                    <xdr:col>8</xdr:col>
                    <xdr:colOff>38100</xdr:colOff>
                    <xdr:row>36</xdr:row>
                    <xdr:rowOff>0</xdr:rowOff>
                  </from>
                  <to>
                    <xdr:col>9</xdr:col>
                    <xdr:colOff>76200</xdr:colOff>
                    <xdr:row>37</xdr:row>
                    <xdr:rowOff>7620</xdr:rowOff>
                  </to>
                </anchor>
              </controlPr>
            </control>
          </mc:Choice>
        </mc:AlternateContent>
        <mc:AlternateContent xmlns:mc="http://schemas.openxmlformats.org/markup-compatibility/2006">
          <mc:Choice Requires="x14">
            <control shapeId="1861" r:id="rId61" name="Check Box 837">
              <controlPr defaultSize="0" autoFill="0" autoLine="0" autoPict="0">
                <anchor moveWithCells="1">
                  <from>
                    <xdr:col>9</xdr:col>
                    <xdr:colOff>38100</xdr:colOff>
                    <xdr:row>36</xdr:row>
                    <xdr:rowOff>0</xdr:rowOff>
                  </from>
                  <to>
                    <xdr:col>10</xdr:col>
                    <xdr:colOff>76200</xdr:colOff>
                    <xdr:row>37</xdr:row>
                    <xdr:rowOff>7620</xdr:rowOff>
                  </to>
                </anchor>
              </controlPr>
            </control>
          </mc:Choice>
        </mc:AlternateContent>
        <mc:AlternateContent xmlns:mc="http://schemas.openxmlformats.org/markup-compatibility/2006">
          <mc:Choice Requires="x14">
            <control shapeId="1862" r:id="rId62" name="Check Box 838">
              <controlPr defaultSize="0" autoFill="0" autoLine="0" autoPict="0">
                <anchor moveWithCells="1">
                  <from>
                    <xdr:col>10</xdr:col>
                    <xdr:colOff>38100</xdr:colOff>
                    <xdr:row>37</xdr:row>
                    <xdr:rowOff>0</xdr:rowOff>
                  </from>
                  <to>
                    <xdr:col>11</xdr:col>
                    <xdr:colOff>76200</xdr:colOff>
                    <xdr:row>38</xdr:row>
                    <xdr:rowOff>7620</xdr:rowOff>
                  </to>
                </anchor>
              </controlPr>
            </control>
          </mc:Choice>
        </mc:AlternateContent>
        <mc:AlternateContent xmlns:mc="http://schemas.openxmlformats.org/markup-compatibility/2006">
          <mc:Choice Requires="x14">
            <control shapeId="1895" r:id="rId63" name="Check Box 871">
              <controlPr defaultSize="0" autoFill="0" autoLine="0" autoPict="0">
                <anchor moveWithCells="1">
                  <from>
                    <xdr:col>3</xdr:col>
                    <xdr:colOff>38100</xdr:colOff>
                    <xdr:row>37</xdr:row>
                    <xdr:rowOff>0</xdr:rowOff>
                  </from>
                  <to>
                    <xdr:col>4</xdr:col>
                    <xdr:colOff>76200</xdr:colOff>
                    <xdr:row>38</xdr:row>
                    <xdr:rowOff>7620</xdr:rowOff>
                  </to>
                </anchor>
              </controlPr>
            </control>
          </mc:Choice>
        </mc:AlternateContent>
        <mc:AlternateContent xmlns:mc="http://schemas.openxmlformats.org/markup-compatibility/2006">
          <mc:Choice Requires="x14">
            <control shapeId="1896" r:id="rId64" name="Check Box 872">
              <controlPr defaultSize="0" autoFill="0" autoLine="0" autoPict="0">
                <anchor moveWithCells="1">
                  <from>
                    <xdr:col>4</xdr:col>
                    <xdr:colOff>38100</xdr:colOff>
                    <xdr:row>37</xdr:row>
                    <xdr:rowOff>0</xdr:rowOff>
                  </from>
                  <to>
                    <xdr:col>5</xdr:col>
                    <xdr:colOff>76200</xdr:colOff>
                    <xdr:row>38</xdr:row>
                    <xdr:rowOff>7620</xdr:rowOff>
                  </to>
                </anchor>
              </controlPr>
            </control>
          </mc:Choice>
        </mc:AlternateContent>
        <mc:AlternateContent xmlns:mc="http://schemas.openxmlformats.org/markup-compatibility/2006">
          <mc:Choice Requires="x14">
            <control shapeId="1897" r:id="rId65" name="Check Box 873">
              <controlPr defaultSize="0" autoFill="0" autoLine="0" autoPict="0">
                <anchor moveWithCells="1">
                  <from>
                    <xdr:col>5</xdr:col>
                    <xdr:colOff>38100</xdr:colOff>
                    <xdr:row>37</xdr:row>
                    <xdr:rowOff>0</xdr:rowOff>
                  </from>
                  <to>
                    <xdr:col>6</xdr:col>
                    <xdr:colOff>76200</xdr:colOff>
                    <xdr:row>38</xdr:row>
                    <xdr:rowOff>7620</xdr:rowOff>
                  </to>
                </anchor>
              </controlPr>
            </control>
          </mc:Choice>
        </mc:AlternateContent>
        <mc:AlternateContent xmlns:mc="http://schemas.openxmlformats.org/markup-compatibility/2006">
          <mc:Choice Requires="x14">
            <control shapeId="1898" r:id="rId66" name="Check Box 874">
              <controlPr defaultSize="0" autoFill="0" autoLine="0" autoPict="0">
                <anchor moveWithCells="1">
                  <from>
                    <xdr:col>6</xdr:col>
                    <xdr:colOff>38100</xdr:colOff>
                    <xdr:row>37</xdr:row>
                    <xdr:rowOff>0</xdr:rowOff>
                  </from>
                  <to>
                    <xdr:col>7</xdr:col>
                    <xdr:colOff>76200</xdr:colOff>
                    <xdr:row>38</xdr:row>
                    <xdr:rowOff>7620</xdr:rowOff>
                  </to>
                </anchor>
              </controlPr>
            </control>
          </mc:Choice>
        </mc:AlternateContent>
        <mc:AlternateContent xmlns:mc="http://schemas.openxmlformats.org/markup-compatibility/2006">
          <mc:Choice Requires="x14">
            <control shapeId="1899" r:id="rId67" name="Check Box 875">
              <controlPr defaultSize="0" autoFill="0" autoLine="0" autoPict="0">
                <anchor moveWithCells="1">
                  <from>
                    <xdr:col>7</xdr:col>
                    <xdr:colOff>38100</xdr:colOff>
                    <xdr:row>37</xdr:row>
                    <xdr:rowOff>0</xdr:rowOff>
                  </from>
                  <to>
                    <xdr:col>8</xdr:col>
                    <xdr:colOff>76200</xdr:colOff>
                    <xdr:row>38</xdr:row>
                    <xdr:rowOff>7620</xdr:rowOff>
                  </to>
                </anchor>
              </controlPr>
            </control>
          </mc:Choice>
        </mc:AlternateContent>
        <mc:AlternateContent xmlns:mc="http://schemas.openxmlformats.org/markup-compatibility/2006">
          <mc:Choice Requires="x14">
            <control shapeId="1900" r:id="rId68" name="Check Box 876">
              <controlPr defaultSize="0" autoFill="0" autoLine="0" autoPict="0">
                <anchor moveWithCells="1">
                  <from>
                    <xdr:col>8</xdr:col>
                    <xdr:colOff>38100</xdr:colOff>
                    <xdr:row>37</xdr:row>
                    <xdr:rowOff>0</xdr:rowOff>
                  </from>
                  <to>
                    <xdr:col>9</xdr:col>
                    <xdr:colOff>76200</xdr:colOff>
                    <xdr:row>38</xdr:row>
                    <xdr:rowOff>7620</xdr:rowOff>
                  </to>
                </anchor>
              </controlPr>
            </control>
          </mc:Choice>
        </mc:AlternateContent>
        <mc:AlternateContent xmlns:mc="http://schemas.openxmlformats.org/markup-compatibility/2006">
          <mc:Choice Requires="x14">
            <control shapeId="1901" r:id="rId69" name="Check Box 877">
              <controlPr defaultSize="0" autoFill="0" autoLine="0" autoPict="0">
                <anchor moveWithCells="1">
                  <from>
                    <xdr:col>9</xdr:col>
                    <xdr:colOff>38100</xdr:colOff>
                    <xdr:row>37</xdr:row>
                    <xdr:rowOff>0</xdr:rowOff>
                  </from>
                  <to>
                    <xdr:col>10</xdr:col>
                    <xdr:colOff>76200</xdr:colOff>
                    <xdr:row>38</xdr:row>
                    <xdr:rowOff>7620</xdr:rowOff>
                  </to>
                </anchor>
              </controlPr>
            </control>
          </mc:Choice>
        </mc:AlternateContent>
        <mc:AlternateContent xmlns:mc="http://schemas.openxmlformats.org/markup-compatibility/2006">
          <mc:Choice Requires="x14">
            <control shapeId="1943" r:id="rId70" name="Check Box 919">
              <controlPr defaultSize="0" autoFill="0" autoLine="0" autoPict="0">
                <anchor moveWithCells="1">
                  <from>
                    <xdr:col>3</xdr:col>
                    <xdr:colOff>38100</xdr:colOff>
                    <xdr:row>38</xdr:row>
                    <xdr:rowOff>0</xdr:rowOff>
                  </from>
                  <to>
                    <xdr:col>4</xdr:col>
                    <xdr:colOff>76200</xdr:colOff>
                    <xdr:row>39</xdr:row>
                    <xdr:rowOff>7620</xdr:rowOff>
                  </to>
                </anchor>
              </controlPr>
            </control>
          </mc:Choice>
        </mc:AlternateContent>
        <mc:AlternateContent xmlns:mc="http://schemas.openxmlformats.org/markup-compatibility/2006">
          <mc:Choice Requires="x14">
            <control shapeId="1944" r:id="rId71" name="Check Box 920">
              <controlPr defaultSize="0" autoFill="0" autoLine="0" autoPict="0">
                <anchor moveWithCells="1">
                  <from>
                    <xdr:col>4</xdr:col>
                    <xdr:colOff>38100</xdr:colOff>
                    <xdr:row>38</xdr:row>
                    <xdr:rowOff>0</xdr:rowOff>
                  </from>
                  <to>
                    <xdr:col>5</xdr:col>
                    <xdr:colOff>76200</xdr:colOff>
                    <xdr:row>39</xdr:row>
                    <xdr:rowOff>7620</xdr:rowOff>
                  </to>
                </anchor>
              </controlPr>
            </control>
          </mc:Choice>
        </mc:AlternateContent>
        <mc:AlternateContent xmlns:mc="http://schemas.openxmlformats.org/markup-compatibility/2006">
          <mc:Choice Requires="x14">
            <control shapeId="1945" r:id="rId72" name="Check Box 921">
              <controlPr defaultSize="0" autoFill="0" autoLine="0" autoPict="0">
                <anchor moveWithCells="1">
                  <from>
                    <xdr:col>5</xdr:col>
                    <xdr:colOff>38100</xdr:colOff>
                    <xdr:row>38</xdr:row>
                    <xdr:rowOff>0</xdr:rowOff>
                  </from>
                  <to>
                    <xdr:col>6</xdr:col>
                    <xdr:colOff>76200</xdr:colOff>
                    <xdr:row>39</xdr:row>
                    <xdr:rowOff>7620</xdr:rowOff>
                  </to>
                </anchor>
              </controlPr>
            </control>
          </mc:Choice>
        </mc:AlternateContent>
        <mc:AlternateContent xmlns:mc="http://schemas.openxmlformats.org/markup-compatibility/2006">
          <mc:Choice Requires="x14">
            <control shapeId="1946" r:id="rId73" name="Check Box 922">
              <controlPr defaultSize="0" autoFill="0" autoLine="0" autoPict="0">
                <anchor moveWithCells="1">
                  <from>
                    <xdr:col>6</xdr:col>
                    <xdr:colOff>38100</xdr:colOff>
                    <xdr:row>38</xdr:row>
                    <xdr:rowOff>0</xdr:rowOff>
                  </from>
                  <to>
                    <xdr:col>7</xdr:col>
                    <xdr:colOff>76200</xdr:colOff>
                    <xdr:row>39</xdr:row>
                    <xdr:rowOff>7620</xdr:rowOff>
                  </to>
                </anchor>
              </controlPr>
            </control>
          </mc:Choice>
        </mc:AlternateContent>
        <mc:AlternateContent xmlns:mc="http://schemas.openxmlformats.org/markup-compatibility/2006">
          <mc:Choice Requires="x14">
            <control shapeId="1947" r:id="rId74" name="Check Box 923">
              <controlPr defaultSize="0" autoFill="0" autoLine="0" autoPict="0">
                <anchor moveWithCells="1">
                  <from>
                    <xdr:col>7</xdr:col>
                    <xdr:colOff>38100</xdr:colOff>
                    <xdr:row>38</xdr:row>
                    <xdr:rowOff>0</xdr:rowOff>
                  </from>
                  <to>
                    <xdr:col>8</xdr:col>
                    <xdr:colOff>76200</xdr:colOff>
                    <xdr:row>39</xdr:row>
                    <xdr:rowOff>7620</xdr:rowOff>
                  </to>
                </anchor>
              </controlPr>
            </control>
          </mc:Choice>
        </mc:AlternateContent>
        <mc:AlternateContent xmlns:mc="http://schemas.openxmlformats.org/markup-compatibility/2006">
          <mc:Choice Requires="x14">
            <control shapeId="1948" r:id="rId75" name="Check Box 924">
              <controlPr defaultSize="0" autoFill="0" autoLine="0" autoPict="0">
                <anchor moveWithCells="1">
                  <from>
                    <xdr:col>8</xdr:col>
                    <xdr:colOff>38100</xdr:colOff>
                    <xdr:row>38</xdr:row>
                    <xdr:rowOff>0</xdr:rowOff>
                  </from>
                  <to>
                    <xdr:col>9</xdr:col>
                    <xdr:colOff>76200</xdr:colOff>
                    <xdr:row>39</xdr:row>
                    <xdr:rowOff>7620</xdr:rowOff>
                  </to>
                </anchor>
              </controlPr>
            </control>
          </mc:Choice>
        </mc:AlternateContent>
        <mc:AlternateContent xmlns:mc="http://schemas.openxmlformats.org/markup-compatibility/2006">
          <mc:Choice Requires="x14">
            <control shapeId="1949" r:id="rId76" name="Check Box 925">
              <controlPr defaultSize="0" autoFill="0" autoLine="0" autoPict="0">
                <anchor moveWithCells="1">
                  <from>
                    <xdr:col>9</xdr:col>
                    <xdr:colOff>38100</xdr:colOff>
                    <xdr:row>38</xdr:row>
                    <xdr:rowOff>0</xdr:rowOff>
                  </from>
                  <to>
                    <xdr:col>10</xdr:col>
                    <xdr:colOff>76200</xdr:colOff>
                    <xdr:row>39</xdr:row>
                    <xdr:rowOff>7620</xdr:rowOff>
                  </to>
                </anchor>
              </controlPr>
            </control>
          </mc:Choice>
        </mc:AlternateContent>
        <mc:AlternateContent xmlns:mc="http://schemas.openxmlformats.org/markup-compatibility/2006">
          <mc:Choice Requires="x14">
            <control shapeId="1950" r:id="rId77" name="Check Box 926">
              <controlPr defaultSize="0" autoFill="0" autoLine="0" autoPict="0">
                <anchor moveWithCells="1">
                  <from>
                    <xdr:col>10</xdr:col>
                    <xdr:colOff>38100</xdr:colOff>
                    <xdr:row>38</xdr:row>
                    <xdr:rowOff>0</xdr:rowOff>
                  </from>
                  <to>
                    <xdr:col>11</xdr:col>
                    <xdr:colOff>76200</xdr:colOff>
                    <xdr:row>39</xdr:row>
                    <xdr:rowOff>7620</xdr:rowOff>
                  </to>
                </anchor>
              </controlPr>
            </control>
          </mc:Choice>
        </mc:AlternateContent>
        <mc:AlternateContent xmlns:mc="http://schemas.openxmlformats.org/markup-compatibility/2006">
          <mc:Choice Requires="x14">
            <control shapeId="1999" r:id="rId78" name="Check Box 975">
              <controlPr defaultSize="0" autoFill="0" autoLine="0" autoPict="0">
                <anchor moveWithCells="1">
                  <from>
                    <xdr:col>3</xdr:col>
                    <xdr:colOff>38100</xdr:colOff>
                    <xdr:row>39</xdr:row>
                    <xdr:rowOff>0</xdr:rowOff>
                  </from>
                  <to>
                    <xdr:col>4</xdr:col>
                    <xdr:colOff>76200</xdr:colOff>
                    <xdr:row>40</xdr:row>
                    <xdr:rowOff>7620</xdr:rowOff>
                  </to>
                </anchor>
              </controlPr>
            </control>
          </mc:Choice>
        </mc:AlternateContent>
        <mc:AlternateContent xmlns:mc="http://schemas.openxmlformats.org/markup-compatibility/2006">
          <mc:Choice Requires="x14">
            <control shapeId="2000" r:id="rId79" name="Check Box 976">
              <controlPr defaultSize="0" autoFill="0" autoLine="0" autoPict="0">
                <anchor moveWithCells="1">
                  <from>
                    <xdr:col>4</xdr:col>
                    <xdr:colOff>38100</xdr:colOff>
                    <xdr:row>39</xdr:row>
                    <xdr:rowOff>0</xdr:rowOff>
                  </from>
                  <to>
                    <xdr:col>5</xdr:col>
                    <xdr:colOff>76200</xdr:colOff>
                    <xdr:row>40</xdr:row>
                    <xdr:rowOff>7620</xdr:rowOff>
                  </to>
                </anchor>
              </controlPr>
            </control>
          </mc:Choice>
        </mc:AlternateContent>
        <mc:AlternateContent xmlns:mc="http://schemas.openxmlformats.org/markup-compatibility/2006">
          <mc:Choice Requires="x14">
            <control shapeId="2001" r:id="rId80" name="Check Box 977">
              <controlPr defaultSize="0" autoFill="0" autoLine="0" autoPict="0">
                <anchor moveWithCells="1">
                  <from>
                    <xdr:col>5</xdr:col>
                    <xdr:colOff>38100</xdr:colOff>
                    <xdr:row>39</xdr:row>
                    <xdr:rowOff>0</xdr:rowOff>
                  </from>
                  <to>
                    <xdr:col>6</xdr:col>
                    <xdr:colOff>76200</xdr:colOff>
                    <xdr:row>40</xdr:row>
                    <xdr:rowOff>7620</xdr:rowOff>
                  </to>
                </anchor>
              </controlPr>
            </control>
          </mc:Choice>
        </mc:AlternateContent>
        <mc:AlternateContent xmlns:mc="http://schemas.openxmlformats.org/markup-compatibility/2006">
          <mc:Choice Requires="x14">
            <control shapeId="2002" r:id="rId81" name="Check Box 978">
              <controlPr defaultSize="0" autoFill="0" autoLine="0" autoPict="0">
                <anchor moveWithCells="1">
                  <from>
                    <xdr:col>6</xdr:col>
                    <xdr:colOff>38100</xdr:colOff>
                    <xdr:row>39</xdr:row>
                    <xdr:rowOff>0</xdr:rowOff>
                  </from>
                  <to>
                    <xdr:col>7</xdr:col>
                    <xdr:colOff>76200</xdr:colOff>
                    <xdr:row>40</xdr:row>
                    <xdr:rowOff>7620</xdr:rowOff>
                  </to>
                </anchor>
              </controlPr>
            </control>
          </mc:Choice>
        </mc:AlternateContent>
        <mc:AlternateContent xmlns:mc="http://schemas.openxmlformats.org/markup-compatibility/2006">
          <mc:Choice Requires="x14">
            <control shapeId="2003" r:id="rId82" name="Check Box 979">
              <controlPr defaultSize="0" autoFill="0" autoLine="0" autoPict="0">
                <anchor moveWithCells="1">
                  <from>
                    <xdr:col>7</xdr:col>
                    <xdr:colOff>38100</xdr:colOff>
                    <xdr:row>39</xdr:row>
                    <xdr:rowOff>0</xdr:rowOff>
                  </from>
                  <to>
                    <xdr:col>8</xdr:col>
                    <xdr:colOff>76200</xdr:colOff>
                    <xdr:row>40</xdr:row>
                    <xdr:rowOff>7620</xdr:rowOff>
                  </to>
                </anchor>
              </controlPr>
            </control>
          </mc:Choice>
        </mc:AlternateContent>
        <mc:AlternateContent xmlns:mc="http://schemas.openxmlformats.org/markup-compatibility/2006">
          <mc:Choice Requires="x14">
            <control shapeId="2004" r:id="rId83" name="Check Box 980">
              <controlPr defaultSize="0" autoFill="0" autoLine="0" autoPict="0">
                <anchor moveWithCells="1">
                  <from>
                    <xdr:col>8</xdr:col>
                    <xdr:colOff>38100</xdr:colOff>
                    <xdr:row>39</xdr:row>
                    <xdr:rowOff>0</xdr:rowOff>
                  </from>
                  <to>
                    <xdr:col>9</xdr:col>
                    <xdr:colOff>76200</xdr:colOff>
                    <xdr:row>40</xdr:row>
                    <xdr:rowOff>7620</xdr:rowOff>
                  </to>
                </anchor>
              </controlPr>
            </control>
          </mc:Choice>
        </mc:AlternateContent>
        <mc:AlternateContent xmlns:mc="http://schemas.openxmlformats.org/markup-compatibility/2006">
          <mc:Choice Requires="x14">
            <control shapeId="2005" r:id="rId84" name="Check Box 981">
              <controlPr defaultSize="0" autoFill="0" autoLine="0" autoPict="0">
                <anchor moveWithCells="1">
                  <from>
                    <xdr:col>9</xdr:col>
                    <xdr:colOff>38100</xdr:colOff>
                    <xdr:row>39</xdr:row>
                    <xdr:rowOff>0</xdr:rowOff>
                  </from>
                  <to>
                    <xdr:col>10</xdr:col>
                    <xdr:colOff>76200</xdr:colOff>
                    <xdr:row>40</xdr:row>
                    <xdr:rowOff>7620</xdr:rowOff>
                  </to>
                </anchor>
              </controlPr>
            </control>
          </mc:Choice>
        </mc:AlternateContent>
        <mc:AlternateContent xmlns:mc="http://schemas.openxmlformats.org/markup-compatibility/2006">
          <mc:Choice Requires="x14">
            <control shapeId="2006" r:id="rId85" name="Check Box 982">
              <controlPr defaultSize="0" autoFill="0" autoLine="0" autoPict="0">
                <anchor moveWithCells="1">
                  <from>
                    <xdr:col>10</xdr:col>
                    <xdr:colOff>38100</xdr:colOff>
                    <xdr:row>39</xdr:row>
                    <xdr:rowOff>0</xdr:rowOff>
                  </from>
                  <to>
                    <xdr:col>11</xdr:col>
                    <xdr:colOff>76200</xdr:colOff>
                    <xdr:row>40</xdr:row>
                    <xdr:rowOff>7620</xdr:rowOff>
                  </to>
                </anchor>
              </controlPr>
            </control>
          </mc:Choice>
        </mc:AlternateContent>
        <mc:AlternateContent xmlns:mc="http://schemas.openxmlformats.org/markup-compatibility/2006">
          <mc:Choice Requires="x14">
            <control shapeId="4103" r:id="rId86" name="Check Box 1031">
              <controlPr defaultSize="0" autoFill="0" autoLine="0" autoPict="0">
                <anchor moveWithCells="1">
                  <from>
                    <xdr:col>3</xdr:col>
                    <xdr:colOff>38100</xdr:colOff>
                    <xdr:row>40</xdr:row>
                    <xdr:rowOff>0</xdr:rowOff>
                  </from>
                  <to>
                    <xdr:col>4</xdr:col>
                    <xdr:colOff>76200</xdr:colOff>
                    <xdr:row>41</xdr:row>
                    <xdr:rowOff>7620</xdr:rowOff>
                  </to>
                </anchor>
              </controlPr>
            </control>
          </mc:Choice>
        </mc:AlternateContent>
        <mc:AlternateContent xmlns:mc="http://schemas.openxmlformats.org/markup-compatibility/2006">
          <mc:Choice Requires="x14">
            <control shapeId="4104" r:id="rId87" name="Check Box 1032">
              <controlPr defaultSize="0" autoFill="0" autoLine="0" autoPict="0">
                <anchor moveWithCells="1">
                  <from>
                    <xdr:col>4</xdr:col>
                    <xdr:colOff>38100</xdr:colOff>
                    <xdr:row>40</xdr:row>
                    <xdr:rowOff>0</xdr:rowOff>
                  </from>
                  <to>
                    <xdr:col>5</xdr:col>
                    <xdr:colOff>76200</xdr:colOff>
                    <xdr:row>41</xdr:row>
                    <xdr:rowOff>7620</xdr:rowOff>
                  </to>
                </anchor>
              </controlPr>
            </control>
          </mc:Choice>
        </mc:AlternateContent>
        <mc:AlternateContent xmlns:mc="http://schemas.openxmlformats.org/markup-compatibility/2006">
          <mc:Choice Requires="x14">
            <control shapeId="4105" r:id="rId88" name="Check Box 1033">
              <controlPr defaultSize="0" autoFill="0" autoLine="0" autoPict="0">
                <anchor moveWithCells="1">
                  <from>
                    <xdr:col>5</xdr:col>
                    <xdr:colOff>38100</xdr:colOff>
                    <xdr:row>40</xdr:row>
                    <xdr:rowOff>0</xdr:rowOff>
                  </from>
                  <to>
                    <xdr:col>6</xdr:col>
                    <xdr:colOff>76200</xdr:colOff>
                    <xdr:row>41</xdr:row>
                    <xdr:rowOff>7620</xdr:rowOff>
                  </to>
                </anchor>
              </controlPr>
            </control>
          </mc:Choice>
        </mc:AlternateContent>
        <mc:AlternateContent xmlns:mc="http://schemas.openxmlformats.org/markup-compatibility/2006">
          <mc:Choice Requires="x14">
            <control shapeId="4106" r:id="rId89" name="Check Box 1034">
              <controlPr defaultSize="0" autoFill="0" autoLine="0" autoPict="0">
                <anchor moveWithCells="1">
                  <from>
                    <xdr:col>6</xdr:col>
                    <xdr:colOff>38100</xdr:colOff>
                    <xdr:row>40</xdr:row>
                    <xdr:rowOff>0</xdr:rowOff>
                  </from>
                  <to>
                    <xdr:col>7</xdr:col>
                    <xdr:colOff>76200</xdr:colOff>
                    <xdr:row>41</xdr:row>
                    <xdr:rowOff>7620</xdr:rowOff>
                  </to>
                </anchor>
              </controlPr>
            </control>
          </mc:Choice>
        </mc:AlternateContent>
        <mc:AlternateContent xmlns:mc="http://schemas.openxmlformats.org/markup-compatibility/2006">
          <mc:Choice Requires="x14">
            <control shapeId="4107" r:id="rId90" name="Check Box 1035">
              <controlPr defaultSize="0" autoFill="0" autoLine="0" autoPict="0">
                <anchor moveWithCells="1">
                  <from>
                    <xdr:col>7</xdr:col>
                    <xdr:colOff>38100</xdr:colOff>
                    <xdr:row>40</xdr:row>
                    <xdr:rowOff>0</xdr:rowOff>
                  </from>
                  <to>
                    <xdr:col>8</xdr:col>
                    <xdr:colOff>76200</xdr:colOff>
                    <xdr:row>41</xdr:row>
                    <xdr:rowOff>7620</xdr:rowOff>
                  </to>
                </anchor>
              </controlPr>
            </control>
          </mc:Choice>
        </mc:AlternateContent>
        <mc:AlternateContent xmlns:mc="http://schemas.openxmlformats.org/markup-compatibility/2006">
          <mc:Choice Requires="x14">
            <control shapeId="4108" r:id="rId91" name="Check Box 1036">
              <controlPr defaultSize="0" autoFill="0" autoLine="0" autoPict="0">
                <anchor moveWithCells="1">
                  <from>
                    <xdr:col>8</xdr:col>
                    <xdr:colOff>38100</xdr:colOff>
                    <xdr:row>40</xdr:row>
                    <xdr:rowOff>0</xdr:rowOff>
                  </from>
                  <to>
                    <xdr:col>9</xdr:col>
                    <xdr:colOff>76200</xdr:colOff>
                    <xdr:row>41</xdr:row>
                    <xdr:rowOff>7620</xdr:rowOff>
                  </to>
                </anchor>
              </controlPr>
            </control>
          </mc:Choice>
        </mc:AlternateContent>
        <mc:AlternateContent xmlns:mc="http://schemas.openxmlformats.org/markup-compatibility/2006">
          <mc:Choice Requires="x14">
            <control shapeId="4109" r:id="rId92" name="Check Box 1037">
              <controlPr defaultSize="0" autoFill="0" autoLine="0" autoPict="0">
                <anchor moveWithCells="1">
                  <from>
                    <xdr:col>9</xdr:col>
                    <xdr:colOff>38100</xdr:colOff>
                    <xdr:row>40</xdr:row>
                    <xdr:rowOff>0</xdr:rowOff>
                  </from>
                  <to>
                    <xdr:col>10</xdr:col>
                    <xdr:colOff>76200</xdr:colOff>
                    <xdr:row>41</xdr:row>
                    <xdr:rowOff>7620</xdr:rowOff>
                  </to>
                </anchor>
              </controlPr>
            </control>
          </mc:Choice>
        </mc:AlternateContent>
        <mc:AlternateContent xmlns:mc="http://schemas.openxmlformats.org/markup-compatibility/2006">
          <mc:Choice Requires="x14">
            <control shapeId="4110" r:id="rId93" name="Check Box 1038">
              <controlPr defaultSize="0" autoFill="0" autoLine="0" autoPict="0">
                <anchor moveWithCells="1">
                  <from>
                    <xdr:col>10</xdr:col>
                    <xdr:colOff>38100</xdr:colOff>
                    <xdr:row>40</xdr:row>
                    <xdr:rowOff>0</xdr:rowOff>
                  </from>
                  <to>
                    <xdr:col>11</xdr:col>
                    <xdr:colOff>76200</xdr:colOff>
                    <xdr:row>41</xdr:row>
                    <xdr:rowOff>7620</xdr:rowOff>
                  </to>
                </anchor>
              </controlPr>
            </control>
          </mc:Choice>
        </mc:AlternateContent>
        <mc:AlternateContent xmlns:mc="http://schemas.openxmlformats.org/markup-compatibility/2006">
          <mc:Choice Requires="x14">
            <control shapeId="4159" r:id="rId94" name="Check Box 1087">
              <controlPr defaultSize="0" autoFill="0" autoLine="0" autoPict="0">
                <anchor moveWithCells="1">
                  <from>
                    <xdr:col>3</xdr:col>
                    <xdr:colOff>38100</xdr:colOff>
                    <xdr:row>41</xdr:row>
                    <xdr:rowOff>0</xdr:rowOff>
                  </from>
                  <to>
                    <xdr:col>4</xdr:col>
                    <xdr:colOff>76200</xdr:colOff>
                    <xdr:row>42</xdr:row>
                    <xdr:rowOff>7620</xdr:rowOff>
                  </to>
                </anchor>
              </controlPr>
            </control>
          </mc:Choice>
        </mc:AlternateContent>
        <mc:AlternateContent xmlns:mc="http://schemas.openxmlformats.org/markup-compatibility/2006">
          <mc:Choice Requires="x14">
            <control shapeId="4160" r:id="rId95" name="Check Box 1088">
              <controlPr defaultSize="0" autoFill="0" autoLine="0" autoPict="0">
                <anchor moveWithCells="1">
                  <from>
                    <xdr:col>4</xdr:col>
                    <xdr:colOff>38100</xdr:colOff>
                    <xdr:row>41</xdr:row>
                    <xdr:rowOff>0</xdr:rowOff>
                  </from>
                  <to>
                    <xdr:col>5</xdr:col>
                    <xdr:colOff>76200</xdr:colOff>
                    <xdr:row>42</xdr:row>
                    <xdr:rowOff>7620</xdr:rowOff>
                  </to>
                </anchor>
              </controlPr>
            </control>
          </mc:Choice>
        </mc:AlternateContent>
        <mc:AlternateContent xmlns:mc="http://schemas.openxmlformats.org/markup-compatibility/2006">
          <mc:Choice Requires="x14">
            <control shapeId="4161" r:id="rId96" name="Check Box 1089">
              <controlPr defaultSize="0" autoFill="0" autoLine="0" autoPict="0">
                <anchor moveWithCells="1">
                  <from>
                    <xdr:col>5</xdr:col>
                    <xdr:colOff>38100</xdr:colOff>
                    <xdr:row>41</xdr:row>
                    <xdr:rowOff>0</xdr:rowOff>
                  </from>
                  <to>
                    <xdr:col>6</xdr:col>
                    <xdr:colOff>76200</xdr:colOff>
                    <xdr:row>42</xdr:row>
                    <xdr:rowOff>7620</xdr:rowOff>
                  </to>
                </anchor>
              </controlPr>
            </control>
          </mc:Choice>
        </mc:AlternateContent>
        <mc:AlternateContent xmlns:mc="http://schemas.openxmlformats.org/markup-compatibility/2006">
          <mc:Choice Requires="x14">
            <control shapeId="4162" r:id="rId97" name="Check Box 1090">
              <controlPr defaultSize="0" autoFill="0" autoLine="0" autoPict="0">
                <anchor moveWithCells="1">
                  <from>
                    <xdr:col>6</xdr:col>
                    <xdr:colOff>38100</xdr:colOff>
                    <xdr:row>41</xdr:row>
                    <xdr:rowOff>0</xdr:rowOff>
                  </from>
                  <to>
                    <xdr:col>7</xdr:col>
                    <xdr:colOff>76200</xdr:colOff>
                    <xdr:row>42</xdr:row>
                    <xdr:rowOff>7620</xdr:rowOff>
                  </to>
                </anchor>
              </controlPr>
            </control>
          </mc:Choice>
        </mc:AlternateContent>
        <mc:AlternateContent xmlns:mc="http://schemas.openxmlformats.org/markup-compatibility/2006">
          <mc:Choice Requires="x14">
            <control shapeId="4163" r:id="rId98" name="Check Box 1091">
              <controlPr defaultSize="0" autoFill="0" autoLine="0" autoPict="0">
                <anchor moveWithCells="1">
                  <from>
                    <xdr:col>7</xdr:col>
                    <xdr:colOff>38100</xdr:colOff>
                    <xdr:row>41</xdr:row>
                    <xdr:rowOff>0</xdr:rowOff>
                  </from>
                  <to>
                    <xdr:col>8</xdr:col>
                    <xdr:colOff>76200</xdr:colOff>
                    <xdr:row>42</xdr:row>
                    <xdr:rowOff>7620</xdr:rowOff>
                  </to>
                </anchor>
              </controlPr>
            </control>
          </mc:Choice>
        </mc:AlternateContent>
        <mc:AlternateContent xmlns:mc="http://schemas.openxmlformats.org/markup-compatibility/2006">
          <mc:Choice Requires="x14">
            <control shapeId="4164" r:id="rId99" name="Check Box 1092">
              <controlPr defaultSize="0" autoFill="0" autoLine="0" autoPict="0">
                <anchor moveWithCells="1">
                  <from>
                    <xdr:col>8</xdr:col>
                    <xdr:colOff>38100</xdr:colOff>
                    <xdr:row>41</xdr:row>
                    <xdr:rowOff>0</xdr:rowOff>
                  </from>
                  <to>
                    <xdr:col>9</xdr:col>
                    <xdr:colOff>76200</xdr:colOff>
                    <xdr:row>42</xdr:row>
                    <xdr:rowOff>7620</xdr:rowOff>
                  </to>
                </anchor>
              </controlPr>
            </control>
          </mc:Choice>
        </mc:AlternateContent>
        <mc:AlternateContent xmlns:mc="http://schemas.openxmlformats.org/markup-compatibility/2006">
          <mc:Choice Requires="x14">
            <control shapeId="4165" r:id="rId100" name="Check Box 1093">
              <controlPr defaultSize="0" autoFill="0" autoLine="0" autoPict="0">
                <anchor moveWithCells="1">
                  <from>
                    <xdr:col>9</xdr:col>
                    <xdr:colOff>38100</xdr:colOff>
                    <xdr:row>41</xdr:row>
                    <xdr:rowOff>0</xdr:rowOff>
                  </from>
                  <to>
                    <xdr:col>10</xdr:col>
                    <xdr:colOff>76200</xdr:colOff>
                    <xdr:row>42</xdr:row>
                    <xdr:rowOff>7620</xdr:rowOff>
                  </to>
                </anchor>
              </controlPr>
            </control>
          </mc:Choice>
        </mc:AlternateContent>
        <mc:AlternateContent xmlns:mc="http://schemas.openxmlformats.org/markup-compatibility/2006">
          <mc:Choice Requires="x14">
            <control shapeId="4166" r:id="rId101" name="Check Box 1094">
              <controlPr defaultSize="0" autoFill="0" autoLine="0" autoPict="0">
                <anchor moveWithCells="1">
                  <from>
                    <xdr:col>10</xdr:col>
                    <xdr:colOff>38100</xdr:colOff>
                    <xdr:row>41</xdr:row>
                    <xdr:rowOff>0</xdr:rowOff>
                  </from>
                  <to>
                    <xdr:col>11</xdr:col>
                    <xdr:colOff>76200</xdr:colOff>
                    <xdr:row>42</xdr:row>
                    <xdr:rowOff>7620</xdr:rowOff>
                  </to>
                </anchor>
              </controlPr>
            </control>
          </mc:Choice>
        </mc:AlternateContent>
        <mc:AlternateContent xmlns:mc="http://schemas.openxmlformats.org/markup-compatibility/2006">
          <mc:Choice Requires="x14">
            <control shapeId="4215" r:id="rId102" name="Check Box 1143">
              <controlPr defaultSize="0" autoFill="0" autoLine="0" autoPict="0">
                <anchor moveWithCells="1">
                  <from>
                    <xdr:col>3</xdr:col>
                    <xdr:colOff>38100</xdr:colOff>
                    <xdr:row>42</xdr:row>
                    <xdr:rowOff>0</xdr:rowOff>
                  </from>
                  <to>
                    <xdr:col>4</xdr:col>
                    <xdr:colOff>76200</xdr:colOff>
                    <xdr:row>43</xdr:row>
                    <xdr:rowOff>7620</xdr:rowOff>
                  </to>
                </anchor>
              </controlPr>
            </control>
          </mc:Choice>
        </mc:AlternateContent>
        <mc:AlternateContent xmlns:mc="http://schemas.openxmlformats.org/markup-compatibility/2006">
          <mc:Choice Requires="x14">
            <control shapeId="4216" r:id="rId103" name="Check Box 1144">
              <controlPr defaultSize="0" autoFill="0" autoLine="0" autoPict="0">
                <anchor moveWithCells="1">
                  <from>
                    <xdr:col>4</xdr:col>
                    <xdr:colOff>38100</xdr:colOff>
                    <xdr:row>42</xdr:row>
                    <xdr:rowOff>0</xdr:rowOff>
                  </from>
                  <to>
                    <xdr:col>5</xdr:col>
                    <xdr:colOff>76200</xdr:colOff>
                    <xdr:row>43</xdr:row>
                    <xdr:rowOff>7620</xdr:rowOff>
                  </to>
                </anchor>
              </controlPr>
            </control>
          </mc:Choice>
        </mc:AlternateContent>
        <mc:AlternateContent xmlns:mc="http://schemas.openxmlformats.org/markup-compatibility/2006">
          <mc:Choice Requires="x14">
            <control shapeId="4217" r:id="rId104" name="Check Box 1145">
              <controlPr defaultSize="0" autoFill="0" autoLine="0" autoPict="0">
                <anchor moveWithCells="1">
                  <from>
                    <xdr:col>5</xdr:col>
                    <xdr:colOff>38100</xdr:colOff>
                    <xdr:row>42</xdr:row>
                    <xdr:rowOff>0</xdr:rowOff>
                  </from>
                  <to>
                    <xdr:col>6</xdr:col>
                    <xdr:colOff>76200</xdr:colOff>
                    <xdr:row>43</xdr:row>
                    <xdr:rowOff>7620</xdr:rowOff>
                  </to>
                </anchor>
              </controlPr>
            </control>
          </mc:Choice>
        </mc:AlternateContent>
        <mc:AlternateContent xmlns:mc="http://schemas.openxmlformats.org/markup-compatibility/2006">
          <mc:Choice Requires="x14">
            <control shapeId="4218" r:id="rId105" name="Check Box 1146">
              <controlPr defaultSize="0" autoFill="0" autoLine="0" autoPict="0">
                <anchor moveWithCells="1">
                  <from>
                    <xdr:col>6</xdr:col>
                    <xdr:colOff>38100</xdr:colOff>
                    <xdr:row>42</xdr:row>
                    <xdr:rowOff>0</xdr:rowOff>
                  </from>
                  <to>
                    <xdr:col>7</xdr:col>
                    <xdr:colOff>76200</xdr:colOff>
                    <xdr:row>43</xdr:row>
                    <xdr:rowOff>7620</xdr:rowOff>
                  </to>
                </anchor>
              </controlPr>
            </control>
          </mc:Choice>
        </mc:AlternateContent>
        <mc:AlternateContent xmlns:mc="http://schemas.openxmlformats.org/markup-compatibility/2006">
          <mc:Choice Requires="x14">
            <control shapeId="4219" r:id="rId106" name="Check Box 1147">
              <controlPr defaultSize="0" autoFill="0" autoLine="0" autoPict="0">
                <anchor moveWithCells="1">
                  <from>
                    <xdr:col>7</xdr:col>
                    <xdr:colOff>38100</xdr:colOff>
                    <xdr:row>42</xdr:row>
                    <xdr:rowOff>0</xdr:rowOff>
                  </from>
                  <to>
                    <xdr:col>8</xdr:col>
                    <xdr:colOff>76200</xdr:colOff>
                    <xdr:row>43</xdr:row>
                    <xdr:rowOff>7620</xdr:rowOff>
                  </to>
                </anchor>
              </controlPr>
            </control>
          </mc:Choice>
        </mc:AlternateContent>
        <mc:AlternateContent xmlns:mc="http://schemas.openxmlformats.org/markup-compatibility/2006">
          <mc:Choice Requires="x14">
            <control shapeId="4220" r:id="rId107" name="Check Box 1148">
              <controlPr defaultSize="0" autoFill="0" autoLine="0" autoPict="0">
                <anchor moveWithCells="1">
                  <from>
                    <xdr:col>8</xdr:col>
                    <xdr:colOff>38100</xdr:colOff>
                    <xdr:row>42</xdr:row>
                    <xdr:rowOff>0</xdr:rowOff>
                  </from>
                  <to>
                    <xdr:col>9</xdr:col>
                    <xdr:colOff>76200</xdr:colOff>
                    <xdr:row>43</xdr:row>
                    <xdr:rowOff>7620</xdr:rowOff>
                  </to>
                </anchor>
              </controlPr>
            </control>
          </mc:Choice>
        </mc:AlternateContent>
        <mc:AlternateContent xmlns:mc="http://schemas.openxmlformats.org/markup-compatibility/2006">
          <mc:Choice Requires="x14">
            <control shapeId="4221" r:id="rId108" name="Check Box 1149">
              <controlPr defaultSize="0" autoFill="0" autoLine="0" autoPict="0">
                <anchor moveWithCells="1">
                  <from>
                    <xdr:col>9</xdr:col>
                    <xdr:colOff>38100</xdr:colOff>
                    <xdr:row>42</xdr:row>
                    <xdr:rowOff>0</xdr:rowOff>
                  </from>
                  <to>
                    <xdr:col>10</xdr:col>
                    <xdr:colOff>76200</xdr:colOff>
                    <xdr:row>43</xdr:row>
                    <xdr:rowOff>7620</xdr:rowOff>
                  </to>
                </anchor>
              </controlPr>
            </control>
          </mc:Choice>
        </mc:AlternateContent>
        <mc:AlternateContent xmlns:mc="http://schemas.openxmlformats.org/markup-compatibility/2006">
          <mc:Choice Requires="x14">
            <control shapeId="4222" r:id="rId109" name="Check Box 1150">
              <controlPr defaultSize="0" autoFill="0" autoLine="0" autoPict="0">
                <anchor moveWithCells="1">
                  <from>
                    <xdr:col>10</xdr:col>
                    <xdr:colOff>38100</xdr:colOff>
                    <xdr:row>42</xdr:row>
                    <xdr:rowOff>0</xdr:rowOff>
                  </from>
                  <to>
                    <xdr:col>11</xdr:col>
                    <xdr:colOff>76200</xdr:colOff>
                    <xdr:row>43</xdr:row>
                    <xdr:rowOff>7620</xdr:rowOff>
                  </to>
                </anchor>
              </controlPr>
            </control>
          </mc:Choice>
        </mc:AlternateContent>
        <mc:AlternateContent xmlns:mc="http://schemas.openxmlformats.org/markup-compatibility/2006">
          <mc:Choice Requires="x14">
            <control shapeId="4271" r:id="rId110" name="Check Box 1199">
              <controlPr defaultSize="0" autoFill="0" autoLine="0" autoPict="0">
                <anchor moveWithCells="1">
                  <from>
                    <xdr:col>3</xdr:col>
                    <xdr:colOff>38100</xdr:colOff>
                    <xdr:row>43</xdr:row>
                    <xdr:rowOff>0</xdr:rowOff>
                  </from>
                  <to>
                    <xdr:col>4</xdr:col>
                    <xdr:colOff>76200</xdr:colOff>
                    <xdr:row>44</xdr:row>
                    <xdr:rowOff>7620</xdr:rowOff>
                  </to>
                </anchor>
              </controlPr>
            </control>
          </mc:Choice>
        </mc:AlternateContent>
        <mc:AlternateContent xmlns:mc="http://schemas.openxmlformats.org/markup-compatibility/2006">
          <mc:Choice Requires="x14">
            <control shapeId="4272" r:id="rId111" name="Check Box 1200">
              <controlPr defaultSize="0" autoFill="0" autoLine="0" autoPict="0">
                <anchor moveWithCells="1">
                  <from>
                    <xdr:col>4</xdr:col>
                    <xdr:colOff>38100</xdr:colOff>
                    <xdr:row>43</xdr:row>
                    <xdr:rowOff>0</xdr:rowOff>
                  </from>
                  <to>
                    <xdr:col>5</xdr:col>
                    <xdr:colOff>76200</xdr:colOff>
                    <xdr:row>44</xdr:row>
                    <xdr:rowOff>7620</xdr:rowOff>
                  </to>
                </anchor>
              </controlPr>
            </control>
          </mc:Choice>
        </mc:AlternateContent>
        <mc:AlternateContent xmlns:mc="http://schemas.openxmlformats.org/markup-compatibility/2006">
          <mc:Choice Requires="x14">
            <control shapeId="4273" r:id="rId112" name="Check Box 1201">
              <controlPr defaultSize="0" autoFill="0" autoLine="0" autoPict="0">
                <anchor moveWithCells="1">
                  <from>
                    <xdr:col>5</xdr:col>
                    <xdr:colOff>38100</xdr:colOff>
                    <xdr:row>43</xdr:row>
                    <xdr:rowOff>0</xdr:rowOff>
                  </from>
                  <to>
                    <xdr:col>6</xdr:col>
                    <xdr:colOff>76200</xdr:colOff>
                    <xdr:row>44</xdr:row>
                    <xdr:rowOff>7620</xdr:rowOff>
                  </to>
                </anchor>
              </controlPr>
            </control>
          </mc:Choice>
        </mc:AlternateContent>
        <mc:AlternateContent xmlns:mc="http://schemas.openxmlformats.org/markup-compatibility/2006">
          <mc:Choice Requires="x14">
            <control shapeId="4274" r:id="rId113" name="Check Box 1202">
              <controlPr defaultSize="0" autoFill="0" autoLine="0" autoPict="0">
                <anchor moveWithCells="1">
                  <from>
                    <xdr:col>6</xdr:col>
                    <xdr:colOff>38100</xdr:colOff>
                    <xdr:row>43</xdr:row>
                    <xdr:rowOff>0</xdr:rowOff>
                  </from>
                  <to>
                    <xdr:col>7</xdr:col>
                    <xdr:colOff>76200</xdr:colOff>
                    <xdr:row>44</xdr:row>
                    <xdr:rowOff>7620</xdr:rowOff>
                  </to>
                </anchor>
              </controlPr>
            </control>
          </mc:Choice>
        </mc:AlternateContent>
        <mc:AlternateContent xmlns:mc="http://schemas.openxmlformats.org/markup-compatibility/2006">
          <mc:Choice Requires="x14">
            <control shapeId="4275" r:id="rId114" name="Check Box 1203">
              <controlPr defaultSize="0" autoFill="0" autoLine="0" autoPict="0">
                <anchor moveWithCells="1">
                  <from>
                    <xdr:col>7</xdr:col>
                    <xdr:colOff>38100</xdr:colOff>
                    <xdr:row>43</xdr:row>
                    <xdr:rowOff>0</xdr:rowOff>
                  </from>
                  <to>
                    <xdr:col>8</xdr:col>
                    <xdr:colOff>76200</xdr:colOff>
                    <xdr:row>44</xdr:row>
                    <xdr:rowOff>7620</xdr:rowOff>
                  </to>
                </anchor>
              </controlPr>
            </control>
          </mc:Choice>
        </mc:AlternateContent>
        <mc:AlternateContent xmlns:mc="http://schemas.openxmlformats.org/markup-compatibility/2006">
          <mc:Choice Requires="x14">
            <control shapeId="4276" r:id="rId115" name="Check Box 1204">
              <controlPr defaultSize="0" autoFill="0" autoLine="0" autoPict="0">
                <anchor moveWithCells="1">
                  <from>
                    <xdr:col>8</xdr:col>
                    <xdr:colOff>38100</xdr:colOff>
                    <xdr:row>43</xdr:row>
                    <xdr:rowOff>0</xdr:rowOff>
                  </from>
                  <to>
                    <xdr:col>9</xdr:col>
                    <xdr:colOff>76200</xdr:colOff>
                    <xdr:row>44</xdr:row>
                    <xdr:rowOff>7620</xdr:rowOff>
                  </to>
                </anchor>
              </controlPr>
            </control>
          </mc:Choice>
        </mc:AlternateContent>
        <mc:AlternateContent xmlns:mc="http://schemas.openxmlformats.org/markup-compatibility/2006">
          <mc:Choice Requires="x14">
            <control shapeId="4277" r:id="rId116" name="Check Box 1205">
              <controlPr defaultSize="0" autoFill="0" autoLine="0" autoPict="0">
                <anchor moveWithCells="1">
                  <from>
                    <xdr:col>9</xdr:col>
                    <xdr:colOff>38100</xdr:colOff>
                    <xdr:row>43</xdr:row>
                    <xdr:rowOff>0</xdr:rowOff>
                  </from>
                  <to>
                    <xdr:col>10</xdr:col>
                    <xdr:colOff>76200</xdr:colOff>
                    <xdr:row>44</xdr:row>
                    <xdr:rowOff>7620</xdr:rowOff>
                  </to>
                </anchor>
              </controlPr>
            </control>
          </mc:Choice>
        </mc:AlternateContent>
        <mc:AlternateContent xmlns:mc="http://schemas.openxmlformats.org/markup-compatibility/2006">
          <mc:Choice Requires="x14">
            <control shapeId="4278" r:id="rId117" name="Check Box 1206">
              <controlPr defaultSize="0" autoFill="0" autoLine="0" autoPict="0">
                <anchor moveWithCells="1">
                  <from>
                    <xdr:col>10</xdr:col>
                    <xdr:colOff>38100</xdr:colOff>
                    <xdr:row>43</xdr:row>
                    <xdr:rowOff>0</xdr:rowOff>
                  </from>
                  <to>
                    <xdr:col>11</xdr:col>
                    <xdr:colOff>76200</xdr:colOff>
                    <xdr:row>44</xdr:row>
                    <xdr:rowOff>7620</xdr:rowOff>
                  </to>
                </anchor>
              </controlPr>
            </control>
          </mc:Choice>
        </mc:AlternateContent>
        <mc:AlternateContent xmlns:mc="http://schemas.openxmlformats.org/markup-compatibility/2006">
          <mc:Choice Requires="x14">
            <control shapeId="4327" r:id="rId118" name="Check Box 1255">
              <controlPr defaultSize="0" autoFill="0" autoLine="0" autoPict="0">
                <anchor moveWithCells="1">
                  <from>
                    <xdr:col>3</xdr:col>
                    <xdr:colOff>38100</xdr:colOff>
                    <xdr:row>44</xdr:row>
                    <xdr:rowOff>0</xdr:rowOff>
                  </from>
                  <to>
                    <xdr:col>4</xdr:col>
                    <xdr:colOff>76200</xdr:colOff>
                    <xdr:row>45</xdr:row>
                    <xdr:rowOff>7620</xdr:rowOff>
                  </to>
                </anchor>
              </controlPr>
            </control>
          </mc:Choice>
        </mc:AlternateContent>
        <mc:AlternateContent xmlns:mc="http://schemas.openxmlformats.org/markup-compatibility/2006">
          <mc:Choice Requires="x14">
            <control shapeId="4328" r:id="rId119" name="Check Box 1256">
              <controlPr defaultSize="0" autoFill="0" autoLine="0" autoPict="0">
                <anchor moveWithCells="1">
                  <from>
                    <xdr:col>4</xdr:col>
                    <xdr:colOff>38100</xdr:colOff>
                    <xdr:row>44</xdr:row>
                    <xdr:rowOff>0</xdr:rowOff>
                  </from>
                  <to>
                    <xdr:col>5</xdr:col>
                    <xdr:colOff>76200</xdr:colOff>
                    <xdr:row>45</xdr:row>
                    <xdr:rowOff>7620</xdr:rowOff>
                  </to>
                </anchor>
              </controlPr>
            </control>
          </mc:Choice>
        </mc:AlternateContent>
        <mc:AlternateContent xmlns:mc="http://schemas.openxmlformats.org/markup-compatibility/2006">
          <mc:Choice Requires="x14">
            <control shapeId="4329" r:id="rId120" name="Check Box 1257">
              <controlPr defaultSize="0" autoFill="0" autoLine="0" autoPict="0">
                <anchor moveWithCells="1">
                  <from>
                    <xdr:col>5</xdr:col>
                    <xdr:colOff>38100</xdr:colOff>
                    <xdr:row>44</xdr:row>
                    <xdr:rowOff>0</xdr:rowOff>
                  </from>
                  <to>
                    <xdr:col>6</xdr:col>
                    <xdr:colOff>76200</xdr:colOff>
                    <xdr:row>45</xdr:row>
                    <xdr:rowOff>7620</xdr:rowOff>
                  </to>
                </anchor>
              </controlPr>
            </control>
          </mc:Choice>
        </mc:AlternateContent>
        <mc:AlternateContent xmlns:mc="http://schemas.openxmlformats.org/markup-compatibility/2006">
          <mc:Choice Requires="x14">
            <control shapeId="4330" r:id="rId121" name="Check Box 1258">
              <controlPr defaultSize="0" autoFill="0" autoLine="0" autoPict="0">
                <anchor moveWithCells="1">
                  <from>
                    <xdr:col>6</xdr:col>
                    <xdr:colOff>38100</xdr:colOff>
                    <xdr:row>44</xdr:row>
                    <xdr:rowOff>0</xdr:rowOff>
                  </from>
                  <to>
                    <xdr:col>7</xdr:col>
                    <xdr:colOff>76200</xdr:colOff>
                    <xdr:row>45</xdr:row>
                    <xdr:rowOff>7620</xdr:rowOff>
                  </to>
                </anchor>
              </controlPr>
            </control>
          </mc:Choice>
        </mc:AlternateContent>
        <mc:AlternateContent xmlns:mc="http://schemas.openxmlformats.org/markup-compatibility/2006">
          <mc:Choice Requires="x14">
            <control shapeId="4331" r:id="rId122" name="Check Box 1259">
              <controlPr defaultSize="0" autoFill="0" autoLine="0" autoPict="0">
                <anchor moveWithCells="1">
                  <from>
                    <xdr:col>7</xdr:col>
                    <xdr:colOff>38100</xdr:colOff>
                    <xdr:row>44</xdr:row>
                    <xdr:rowOff>0</xdr:rowOff>
                  </from>
                  <to>
                    <xdr:col>8</xdr:col>
                    <xdr:colOff>76200</xdr:colOff>
                    <xdr:row>45</xdr:row>
                    <xdr:rowOff>7620</xdr:rowOff>
                  </to>
                </anchor>
              </controlPr>
            </control>
          </mc:Choice>
        </mc:AlternateContent>
        <mc:AlternateContent xmlns:mc="http://schemas.openxmlformats.org/markup-compatibility/2006">
          <mc:Choice Requires="x14">
            <control shapeId="4332" r:id="rId123" name="Check Box 1260">
              <controlPr defaultSize="0" autoFill="0" autoLine="0" autoPict="0">
                <anchor moveWithCells="1">
                  <from>
                    <xdr:col>8</xdr:col>
                    <xdr:colOff>38100</xdr:colOff>
                    <xdr:row>44</xdr:row>
                    <xdr:rowOff>0</xdr:rowOff>
                  </from>
                  <to>
                    <xdr:col>9</xdr:col>
                    <xdr:colOff>76200</xdr:colOff>
                    <xdr:row>45</xdr:row>
                    <xdr:rowOff>7620</xdr:rowOff>
                  </to>
                </anchor>
              </controlPr>
            </control>
          </mc:Choice>
        </mc:AlternateContent>
        <mc:AlternateContent xmlns:mc="http://schemas.openxmlformats.org/markup-compatibility/2006">
          <mc:Choice Requires="x14">
            <control shapeId="4333" r:id="rId124" name="Check Box 1261">
              <controlPr defaultSize="0" autoFill="0" autoLine="0" autoPict="0">
                <anchor moveWithCells="1">
                  <from>
                    <xdr:col>9</xdr:col>
                    <xdr:colOff>38100</xdr:colOff>
                    <xdr:row>44</xdr:row>
                    <xdr:rowOff>0</xdr:rowOff>
                  </from>
                  <to>
                    <xdr:col>10</xdr:col>
                    <xdr:colOff>76200</xdr:colOff>
                    <xdr:row>45</xdr:row>
                    <xdr:rowOff>7620</xdr:rowOff>
                  </to>
                </anchor>
              </controlPr>
            </control>
          </mc:Choice>
        </mc:AlternateContent>
        <mc:AlternateContent xmlns:mc="http://schemas.openxmlformats.org/markup-compatibility/2006">
          <mc:Choice Requires="x14">
            <control shapeId="4334" r:id="rId125" name="Check Box 1262">
              <controlPr defaultSize="0" autoFill="0" autoLine="0" autoPict="0">
                <anchor moveWithCells="1">
                  <from>
                    <xdr:col>10</xdr:col>
                    <xdr:colOff>38100</xdr:colOff>
                    <xdr:row>44</xdr:row>
                    <xdr:rowOff>0</xdr:rowOff>
                  </from>
                  <to>
                    <xdr:col>11</xdr:col>
                    <xdr:colOff>76200</xdr:colOff>
                    <xdr:row>45</xdr:row>
                    <xdr:rowOff>7620</xdr:rowOff>
                  </to>
                </anchor>
              </controlPr>
            </control>
          </mc:Choice>
        </mc:AlternateContent>
        <mc:AlternateContent xmlns:mc="http://schemas.openxmlformats.org/markup-compatibility/2006">
          <mc:Choice Requires="x14">
            <control shapeId="4383" r:id="rId126" name="Check Box 1311">
              <controlPr defaultSize="0" autoFill="0" autoLine="0" autoPict="0">
                <anchor moveWithCells="1">
                  <from>
                    <xdr:col>3</xdr:col>
                    <xdr:colOff>38100</xdr:colOff>
                    <xdr:row>45</xdr:row>
                    <xdr:rowOff>0</xdr:rowOff>
                  </from>
                  <to>
                    <xdr:col>4</xdr:col>
                    <xdr:colOff>76200</xdr:colOff>
                    <xdr:row>46</xdr:row>
                    <xdr:rowOff>7620</xdr:rowOff>
                  </to>
                </anchor>
              </controlPr>
            </control>
          </mc:Choice>
        </mc:AlternateContent>
        <mc:AlternateContent xmlns:mc="http://schemas.openxmlformats.org/markup-compatibility/2006">
          <mc:Choice Requires="x14">
            <control shapeId="4384" r:id="rId127" name="Check Box 1312">
              <controlPr defaultSize="0" autoFill="0" autoLine="0" autoPict="0">
                <anchor moveWithCells="1">
                  <from>
                    <xdr:col>4</xdr:col>
                    <xdr:colOff>38100</xdr:colOff>
                    <xdr:row>45</xdr:row>
                    <xdr:rowOff>0</xdr:rowOff>
                  </from>
                  <to>
                    <xdr:col>5</xdr:col>
                    <xdr:colOff>76200</xdr:colOff>
                    <xdr:row>46</xdr:row>
                    <xdr:rowOff>7620</xdr:rowOff>
                  </to>
                </anchor>
              </controlPr>
            </control>
          </mc:Choice>
        </mc:AlternateContent>
        <mc:AlternateContent xmlns:mc="http://schemas.openxmlformats.org/markup-compatibility/2006">
          <mc:Choice Requires="x14">
            <control shapeId="4385" r:id="rId128" name="Check Box 1313">
              <controlPr defaultSize="0" autoFill="0" autoLine="0" autoPict="0">
                <anchor moveWithCells="1">
                  <from>
                    <xdr:col>5</xdr:col>
                    <xdr:colOff>38100</xdr:colOff>
                    <xdr:row>45</xdr:row>
                    <xdr:rowOff>0</xdr:rowOff>
                  </from>
                  <to>
                    <xdr:col>6</xdr:col>
                    <xdr:colOff>76200</xdr:colOff>
                    <xdr:row>46</xdr:row>
                    <xdr:rowOff>7620</xdr:rowOff>
                  </to>
                </anchor>
              </controlPr>
            </control>
          </mc:Choice>
        </mc:AlternateContent>
        <mc:AlternateContent xmlns:mc="http://schemas.openxmlformats.org/markup-compatibility/2006">
          <mc:Choice Requires="x14">
            <control shapeId="4386" r:id="rId129" name="Check Box 1314">
              <controlPr defaultSize="0" autoFill="0" autoLine="0" autoPict="0">
                <anchor moveWithCells="1">
                  <from>
                    <xdr:col>6</xdr:col>
                    <xdr:colOff>38100</xdr:colOff>
                    <xdr:row>45</xdr:row>
                    <xdr:rowOff>0</xdr:rowOff>
                  </from>
                  <to>
                    <xdr:col>7</xdr:col>
                    <xdr:colOff>76200</xdr:colOff>
                    <xdr:row>46</xdr:row>
                    <xdr:rowOff>7620</xdr:rowOff>
                  </to>
                </anchor>
              </controlPr>
            </control>
          </mc:Choice>
        </mc:AlternateContent>
        <mc:AlternateContent xmlns:mc="http://schemas.openxmlformats.org/markup-compatibility/2006">
          <mc:Choice Requires="x14">
            <control shapeId="4387" r:id="rId130" name="Check Box 1315">
              <controlPr defaultSize="0" autoFill="0" autoLine="0" autoPict="0">
                <anchor moveWithCells="1">
                  <from>
                    <xdr:col>7</xdr:col>
                    <xdr:colOff>38100</xdr:colOff>
                    <xdr:row>45</xdr:row>
                    <xdr:rowOff>0</xdr:rowOff>
                  </from>
                  <to>
                    <xdr:col>8</xdr:col>
                    <xdr:colOff>76200</xdr:colOff>
                    <xdr:row>46</xdr:row>
                    <xdr:rowOff>7620</xdr:rowOff>
                  </to>
                </anchor>
              </controlPr>
            </control>
          </mc:Choice>
        </mc:AlternateContent>
        <mc:AlternateContent xmlns:mc="http://schemas.openxmlformats.org/markup-compatibility/2006">
          <mc:Choice Requires="x14">
            <control shapeId="4388" r:id="rId131" name="Check Box 1316">
              <controlPr defaultSize="0" autoFill="0" autoLine="0" autoPict="0">
                <anchor moveWithCells="1">
                  <from>
                    <xdr:col>8</xdr:col>
                    <xdr:colOff>38100</xdr:colOff>
                    <xdr:row>45</xdr:row>
                    <xdr:rowOff>0</xdr:rowOff>
                  </from>
                  <to>
                    <xdr:col>9</xdr:col>
                    <xdr:colOff>76200</xdr:colOff>
                    <xdr:row>46</xdr:row>
                    <xdr:rowOff>7620</xdr:rowOff>
                  </to>
                </anchor>
              </controlPr>
            </control>
          </mc:Choice>
        </mc:AlternateContent>
        <mc:AlternateContent xmlns:mc="http://schemas.openxmlformats.org/markup-compatibility/2006">
          <mc:Choice Requires="x14">
            <control shapeId="4389" r:id="rId132" name="Check Box 1317">
              <controlPr defaultSize="0" autoFill="0" autoLine="0" autoPict="0">
                <anchor moveWithCells="1">
                  <from>
                    <xdr:col>9</xdr:col>
                    <xdr:colOff>38100</xdr:colOff>
                    <xdr:row>45</xdr:row>
                    <xdr:rowOff>0</xdr:rowOff>
                  </from>
                  <to>
                    <xdr:col>10</xdr:col>
                    <xdr:colOff>76200</xdr:colOff>
                    <xdr:row>46</xdr:row>
                    <xdr:rowOff>7620</xdr:rowOff>
                  </to>
                </anchor>
              </controlPr>
            </control>
          </mc:Choice>
        </mc:AlternateContent>
        <mc:AlternateContent xmlns:mc="http://schemas.openxmlformats.org/markup-compatibility/2006">
          <mc:Choice Requires="x14">
            <control shapeId="4390" r:id="rId133" name="Check Box 1318">
              <controlPr defaultSize="0" autoFill="0" autoLine="0" autoPict="0">
                <anchor moveWithCells="1">
                  <from>
                    <xdr:col>10</xdr:col>
                    <xdr:colOff>38100</xdr:colOff>
                    <xdr:row>45</xdr:row>
                    <xdr:rowOff>0</xdr:rowOff>
                  </from>
                  <to>
                    <xdr:col>11</xdr:col>
                    <xdr:colOff>76200</xdr:colOff>
                    <xdr:row>46</xdr:row>
                    <xdr:rowOff>7620</xdr:rowOff>
                  </to>
                </anchor>
              </controlPr>
            </control>
          </mc:Choice>
        </mc:AlternateContent>
        <mc:AlternateContent xmlns:mc="http://schemas.openxmlformats.org/markup-compatibility/2006">
          <mc:Choice Requires="x14">
            <control shapeId="4439" r:id="rId134" name="Check Box 1367">
              <controlPr defaultSize="0" autoFill="0" autoLine="0" autoPict="0">
                <anchor moveWithCells="1">
                  <from>
                    <xdr:col>3</xdr:col>
                    <xdr:colOff>38100</xdr:colOff>
                    <xdr:row>46</xdr:row>
                    <xdr:rowOff>0</xdr:rowOff>
                  </from>
                  <to>
                    <xdr:col>4</xdr:col>
                    <xdr:colOff>76200</xdr:colOff>
                    <xdr:row>47</xdr:row>
                    <xdr:rowOff>7620</xdr:rowOff>
                  </to>
                </anchor>
              </controlPr>
            </control>
          </mc:Choice>
        </mc:AlternateContent>
        <mc:AlternateContent xmlns:mc="http://schemas.openxmlformats.org/markup-compatibility/2006">
          <mc:Choice Requires="x14">
            <control shapeId="4440" r:id="rId135" name="Check Box 1368">
              <controlPr defaultSize="0" autoFill="0" autoLine="0" autoPict="0">
                <anchor moveWithCells="1">
                  <from>
                    <xdr:col>4</xdr:col>
                    <xdr:colOff>38100</xdr:colOff>
                    <xdr:row>46</xdr:row>
                    <xdr:rowOff>0</xdr:rowOff>
                  </from>
                  <to>
                    <xdr:col>5</xdr:col>
                    <xdr:colOff>76200</xdr:colOff>
                    <xdr:row>47</xdr:row>
                    <xdr:rowOff>7620</xdr:rowOff>
                  </to>
                </anchor>
              </controlPr>
            </control>
          </mc:Choice>
        </mc:AlternateContent>
        <mc:AlternateContent xmlns:mc="http://schemas.openxmlformats.org/markup-compatibility/2006">
          <mc:Choice Requires="x14">
            <control shapeId="4441" r:id="rId136" name="Check Box 1369">
              <controlPr defaultSize="0" autoFill="0" autoLine="0" autoPict="0">
                <anchor moveWithCells="1">
                  <from>
                    <xdr:col>5</xdr:col>
                    <xdr:colOff>38100</xdr:colOff>
                    <xdr:row>46</xdr:row>
                    <xdr:rowOff>0</xdr:rowOff>
                  </from>
                  <to>
                    <xdr:col>6</xdr:col>
                    <xdr:colOff>76200</xdr:colOff>
                    <xdr:row>47</xdr:row>
                    <xdr:rowOff>7620</xdr:rowOff>
                  </to>
                </anchor>
              </controlPr>
            </control>
          </mc:Choice>
        </mc:AlternateContent>
        <mc:AlternateContent xmlns:mc="http://schemas.openxmlformats.org/markup-compatibility/2006">
          <mc:Choice Requires="x14">
            <control shapeId="4442" r:id="rId137" name="Check Box 1370">
              <controlPr defaultSize="0" autoFill="0" autoLine="0" autoPict="0">
                <anchor moveWithCells="1">
                  <from>
                    <xdr:col>6</xdr:col>
                    <xdr:colOff>38100</xdr:colOff>
                    <xdr:row>46</xdr:row>
                    <xdr:rowOff>0</xdr:rowOff>
                  </from>
                  <to>
                    <xdr:col>7</xdr:col>
                    <xdr:colOff>76200</xdr:colOff>
                    <xdr:row>47</xdr:row>
                    <xdr:rowOff>7620</xdr:rowOff>
                  </to>
                </anchor>
              </controlPr>
            </control>
          </mc:Choice>
        </mc:AlternateContent>
        <mc:AlternateContent xmlns:mc="http://schemas.openxmlformats.org/markup-compatibility/2006">
          <mc:Choice Requires="x14">
            <control shapeId="4443" r:id="rId138" name="Check Box 1371">
              <controlPr defaultSize="0" autoFill="0" autoLine="0" autoPict="0">
                <anchor moveWithCells="1">
                  <from>
                    <xdr:col>7</xdr:col>
                    <xdr:colOff>38100</xdr:colOff>
                    <xdr:row>46</xdr:row>
                    <xdr:rowOff>0</xdr:rowOff>
                  </from>
                  <to>
                    <xdr:col>8</xdr:col>
                    <xdr:colOff>76200</xdr:colOff>
                    <xdr:row>47</xdr:row>
                    <xdr:rowOff>7620</xdr:rowOff>
                  </to>
                </anchor>
              </controlPr>
            </control>
          </mc:Choice>
        </mc:AlternateContent>
        <mc:AlternateContent xmlns:mc="http://schemas.openxmlformats.org/markup-compatibility/2006">
          <mc:Choice Requires="x14">
            <control shapeId="4444" r:id="rId139" name="Check Box 1372">
              <controlPr defaultSize="0" autoFill="0" autoLine="0" autoPict="0">
                <anchor moveWithCells="1">
                  <from>
                    <xdr:col>8</xdr:col>
                    <xdr:colOff>38100</xdr:colOff>
                    <xdr:row>46</xdr:row>
                    <xdr:rowOff>0</xdr:rowOff>
                  </from>
                  <to>
                    <xdr:col>9</xdr:col>
                    <xdr:colOff>76200</xdr:colOff>
                    <xdr:row>47</xdr:row>
                    <xdr:rowOff>7620</xdr:rowOff>
                  </to>
                </anchor>
              </controlPr>
            </control>
          </mc:Choice>
        </mc:AlternateContent>
        <mc:AlternateContent xmlns:mc="http://schemas.openxmlformats.org/markup-compatibility/2006">
          <mc:Choice Requires="x14">
            <control shapeId="4445" r:id="rId140" name="Check Box 1373">
              <controlPr defaultSize="0" autoFill="0" autoLine="0" autoPict="0">
                <anchor moveWithCells="1">
                  <from>
                    <xdr:col>9</xdr:col>
                    <xdr:colOff>38100</xdr:colOff>
                    <xdr:row>46</xdr:row>
                    <xdr:rowOff>0</xdr:rowOff>
                  </from>
                  <to>
                    <xdr:col>10</xdr:col>
                    <xdr:colOff>76200</xdr:colOff>
                    <xdr:row>47</xdr:row>
                    <xdr:rowOff>7620</xdr:rowOff>
                  </to>
                </anchor>
              </controlPr>
            </control>
          </mc:Choice>
        </mc:AlternateContent>
        <mc:AlternateContent xmlns:mc="http://schemas.openxmlformats.org/markup-compatibility/2006">
          <mc:Choice Requires="x14">
            <control shapeId="4446" r:id="rId141" name="Check Box 1374">
              <controlPr defaultSize="0" autoFill="0" autoLine="0" autoPict="0">
                <anchor moveWithCells="1">
                  <from>
                    <xdr:col>10</xdr:col>
                    <xdr:colOff>38100</xdr:colOff>
                    <xdr:row>46</xdr:row>
                    <xdr:rowOff>0</xdr:rowOff>
                  </from>
                  <to>
                    <xdr:col>11</xdr:col>
                    <xdr:colOff>76200</xdr:colOff>
                    <xdr:row>47</xdr:row>
                    <xdr:rowOff>7620</xdr:rowOff>
                  </to>
                </anchor>
              </controlPr>
            </control>
          </mc:Choice>
        </mc:AlternateContent>
        <mc:AlternateContent xmlns:mc="http://schemas.openxmlformats.org/markup-compatibility/2006">
          <mc:Choice Requires="x14">
            <control shapeId="4491" r:id="rId142" name="Check Box 1419">
              <controlPr defaultSize="0" autoFill="0" autoLine="0" autoPict="0">
                <anchor moveWithCells="1">
                  <from>
                    <xdr:col>7</xdr:col>
                    <xdr:colOff>38100</xdr:colOff>
                    <xdr:row>47</xdr:row>
                    <xdr:rowOff>0</xdr:rowOff>
                  </from>
                  <to>
                    <xdr:col>8</xdr:col>
                    <xdr:colOff>76200</xdr:colOff>
                    <xdr:row>48</xdr:row>
                    <xdr:rowOff>7620</xdr:rowOff>
                  </to>
                </anchor>
              </controlPr>
            </control>
          </mc:Choice>
        </mc:AlternateContent>
        <mc:AlternateContent xmlns:mc="http://schemas.openxmlformats.org/markup-compatibility/2006">
          <mc:Choice Requires="x14">
            <control shapeId="4495" r:id="rId143" name="Check Box 1423">
              <controlPr defaultSize="0" autoFill="0" autoLine="0" autoPict="0">
                <anchor moveWithCells="1">
                  <from>
                    <xdr:col>3</xdr:col>
                    <xdr:colOff>38100</xdr:colOff>
                    <xdr:row>47</xdr:row>
                    <xdr:rowOff>0</xdr:rowOff>
                  </from>
                  <to>
                    <xdr:col>4</xdr:col>
                    <xdr:colOff>76200</xdr:colOff>
                    <xdr:row>48</xdr:row>
                    <xdr:rowOff>7620</xdr:rowOff>
                  </to>
                </anchor>
              </controlPr>
            </control>
          </mc:Choice>
        </mc:AlternateContent>
        <mc:AlternateContent xmlns:mc="http://schemas.openxmlformats.org/markup-compatibility/2006">
          <mc:Choice Requires="x14">
            <control shapeId="4496" r:id="rId144" name="Check Box 1424">
              <controlPr defaultSize="0" autoFill="0" autoLine="0" autoPict="0">
                <anchor moveWithCells="1">
                  <from>
                    <xdr:col>4</xdr:col>
                    <xdr:colOff>38100</xdr:colOff>
                    <xdr:row>47</xdr:row>
                    <xdr:rowOff>0</xdr:rowOff>
                  </from>
                  <to>
                    <xdr:col>5</xdr:col>
                    <xdr:colOff>76200</xdr:colOff>
                    <xdr:row>48</xdr:row>
                    <xdr:rowOff>7620</xdr:rowOff>
                  </to>
                </anchor>
              </controlPr>
            </control>
          </mc:Choice>
        </mc:AlternateContent>
        <mc:AlternateContent xmlns:mc="http://schemas.openxmlformats.org/markup-compatibility/2006">
          <mc:Choice Requires="x14">
            <control shapeId="4497" r:id="rId145" name="Check Box 1425">
              <controlPr defaultSize="0" autoFill="0" autoLine="0" autoPict="0">
                <anchor moveWithCells="1">
                  <from>
                    <xdr:col>5</xdr:col>
                    <xdr:colOff>38100</xdr:colOff>
                    <xdr:row>47</xdr:row>
                    <xdr:rowOff>0</xdr:rowOff>
                  </from>
                  <to>
                    <xdr:col>6</xdr:col>
                    <xdr:colOff>76200</xdr:colOff>
                    <xdr:row>48</xdr:row>
                    <xdr:rowOff>7620</xdr:rowOff>
                  </to>
                </anchor>
              </controlPr>
            </control>
          </mc:Choice>
        </mc:AlternateContent>
        <mc:AlternateContent xmlns:mc="http://schemas.openxmlformats.org/markup-compatibility/2006">
          <mc:Choice Requires="x14">
            <control shapeId="4498" r:id="rId146" name="Check Box 1426">
              <controlPr defaultSize="0" autoFill="0" autoLine="0" autoPict="0">
                <anchor moveWithCells="1">
                  <from>
                    <xdr:col>6</xdr:col>
                    <xdr:colOff>38100</xdr:colOff>
                    <xdr:row>47</xdr:row>
                    <xdr:rowOff>0</xdr:rowOff>
                  </from>
                  <to>
                    <xdr:col>7</xdr:col>
                    <xdr:colOff>76200</xdr:colOff>
                    <xdr:row>48</xdr:row>
                    <xdr:rowOff>7620</xdr:rowOff>
                  </to>
                </anchor>
              </controlPr>
            </control>
          </mc:Choice>
        </mc:AlternateContent>
        <mc:AlternateContent xmlns:mc="http://schemas.openxmlformats.org/markup-compatibility/2006">
          <mc:Choice Requires="x14">
            <control shapeId="4500" r:id="rId147" name="Check Box 1428">
              <controlPr defaultSize="0" autoFill="0" autoLine="0" autoPict="0">
                <anchor moveWithCells="1">
                  <from>
                    <xdr:col>8</xdr:col>
                    <xdr:colOff>38100</xdr:colOff>
                    <xdr:row>47</xdr:row>
                    <xdr:rowOff>0</xdr:rowOff>
                  </from>
                  <to>
                    <xdr:col>9</xdr:col>
                    <xdr:colOff>76200</xdr:colOff>
                    <xdr:row>48</xdr:row>
                    <xdr:rowOff>7620</xdr:rowOff>
                  </to>
                </anchor>
              </controlPr>
            </control>
          </mc:Choice>
        </mc:AlternateContent>
        <mc:AlternateContent xmlns:mc="http://schemas.openxmlformats.org/markup-compatibility/2006">
          <mc:Choice Requires="x14">
            <control shapeId="4501" r:id="rId148" name="Check Box 1429">
              <controlPr defaultSize="0" autoFill="0" autoLine="0" autoPict="0">
                <anchor moveWithCells="1">
                  <from>
                    <xdr:col>9</xdr:col>
                    <xdr:colOff>38100</xdr:colOff>
                    <xdr:row>47</xdr:row>
                    <xdr:rowOff>0</xdr:rowOff>
                  </from>
                  <to>
                    <xdr:col>10</xdr:col>
                    <xdr:colOff>76200</xdr:colOff>
                    <xdr:row>48</xdr:row>
                    <xdr:rowOff>7620</xdr:rowOff>
                  </to>
                </anchor>
              </controlPr>
            </control>
          </mc:Choice>
        </mc:AlternateContent>
        <mc:AlternateContent xmlns:mc="http://schemas.openxmlformats.org/markup-compatibility/2006">
          <mc:Choice Requires="x14">
            <control shapeId="4502" r:id="rId149" name="Check Box 1430">
              <controlPr defaultSize="0" autoFill="0" autoLine="0" autoPict="0">
                <anchor moveWithCells="1">
                  <from>
                    <xdr:col>10</xdr:col>
                    <xdr:colOff>38100</xdr:colOff>
                    <xdr:row>47</xdr:row>
                    <xdr:rowOff>7620</xdr:rowOff>
                  </from>
                  <to>
                    <xdr:col>11</xdr:col>
                    <xdr:colOff>76200</xdr:colOff>
                    <xdr:row>48</xdr:row>
                    <xdr:rowOff>22860</xdr:rowOff>
                  </to>
                </anchor>
              </controlPr>
            </control>
          </mc:Choice>
        </mc:AlternateContent>
        <mc:AlternateContent xmlns:mc="http://schemas.openxmlformats.org/markup-compatibility/2006">
          <mc:Choice Requires="x14">
            <control shapeId="4538" r:id="rId150" name="Check Box 1466">
              <controlPr defaultSize="0" autoFill="0" autoLine="0" autoPict="0">
                <anchor moveWithCells="1">
                  <from>
                    <xdr:col>3</xdr:col>
                    <xdr:colOff>38100</xdr:colOff>
                    <xdr:row>48</xdr:row>
                    <xdr:rowOff>0</xdr:rowOff>
                  </from>
                  <to>
                    <xdr:col>4</xdr:col>
                    <xdr:colOff>76200</xdr:colOff>
                    <xdr:row>49</xdr:row>
                    <xdr:rowOff>7620</xdr:rowOff>
                  </to>
                </anchor>
              </controlPr>
            </control>
          </mc:Choice>
        </mc:AlternateContent>
        <mc:AlternateContent xmlns:mc="http://schemas.openxmlformats.org/markup-compatibility/2006">
          <mc:Choice Requires="x14">
            <control shapeId="4539" r:id="rId151" name="Check Box 1467">
              <controlPr defaultSize="0" autoFill="0" autoLine="0" autoPict="0">
                <anchor moveWithCells="1">
                  <from>
                    <xdr:col>4</xdr:col>
                    <xdr:colOff>38100</xdr:colOff>
                    <xdr:row>48</xdr:row>
                    <xdr:rowOff>0</xdr:rowOff>
                  </from>
                  <to>
                    <xdr:col>5</xdr:col>
                    <xdr:colOff>76200</xdr:colOff>
                    <xdr:row>49</xdr:row>
                    <xdr:rowOff>7620</xdr:rowOff>
                  </to>
                </anchor>
              </controlPr>
            </control>
          </mc:Choice>
        </mc:AlternateContent>
        <mc:AlternateContent xmlns:mc="http://schemas.openxmlformats.org/markup-compatibility/2006">
          <mc:Choice Requires="x14">
            <control shapeId="4540" r:id="rId152" name="Check Box 1468">
              <controlPr defaultSize="0" autoFill="0" autoLine="0" autoPict="0">
                <anchor moveWithCells="1">
                  <from>
                    <xdr:col>5</xdr:col>
                    <xdr:colOff>38100</xdr:colOff>
                    <xdr:row>48</xdr:row>
                    <xdr:rowOff>0</xdr:rowOff>
                  </from>
                  <to>
                    <xdr:col>6</xdr:col>
                    <xdr:colOff>76200</xdr:colOff>
                    <xdr:row>49</xdr:row>
                    <xdr:rowOff>7620</xdr:rowOff>
                  </to>
                </anchor>
              </controlPr>
            </control>
          </mc:Choice>
        </mc:AlternateContent>
        <mc:AlternateContent xmlns:mc="http://schemas.openxmlformats.org/markup-compatibility/2006">
          <mc:Choice Requires="x14">
            <control shapeId="4541" r:id="rId153" name="Check Box 1469">
              <controlPr defaultSize="0" autoFill="0" autoLine="0" autoPict="0">
                <anchor moveWithCells="1">
                  <from>
                    <xdr:col>6</xdr:col>
                    <xdr:colOff>38100</xdr:colOff>
                    <xdr:row>48</xdr:row>
                    <xdr:rowOff>0</xdr:rowOff>
                  </from>
                  <to>
                    <xdr:col>7</xdr:col>
                    <xdr:colOff>76200</xdr:colOff>
                    <xdr:row>49</xdr:row>
                    <xdr:rowOff>7620</xdr:rowOff>
                  </to>
                </anchor>
              </controlPr>
            </control>
          </mc:Choice>
        </mc:AlternateContent>
        <mc:AlternateContent xmlns:mc="http://schemas.openxmlformats.org/markup-compatibility/2006">
          <mc:Choice Requires="x14">
            <control shapeId="4542" r:id="rId154" name="Check Box 1470">
              <controlPr defaultSize="0" autoFill="0" autoLine="0" autoPict="0">
                <anchor moveWithCells="1">
                  <from>
                    <xdr:col>7</xdr:col>
                    <xdr:colOff>38100</xdr:colOff>
                    <xdr:row>48</xdr:row>
                    <xdr:rowOff>0</xdr:rowOff>
                  </from>
                  <to>
                    <xdr:col>8</xdr:col>
                    <xdr:colOff>76200</xdr:colOff>
                    <xdr:row>49</xdr:row>
                    <xdr:rowOff>7620</xdr:rowOff>
                  </to>
                </anchor>
              </controlPr>
            </control>
          </mc:Choice>
        </mc:AlternateContent>
        <mc:AlternateContent xmlns:mc="http://schemas.openxmlformats.org/markup-compatibility/2006">
          <mc:Choice Requires="x14">
            <control shapeId="4543" r:id="rId155" name="Check Box 1471">
              <controlPr defaultSize="0" autoFill="0" autoLine="0" autoPict="0">
                <anchor moveWithCells="1">
                  <from>
                    <xdr:col>8</xdr:col>
                    <xdr:colOff>38100</xdr:colOff>
                    <xdr:row>48</xdr:row>
                    <xdr:rowOff>0</xdr:rowOff>
                  </from>
                  <to>
                    <xdr:col>9</xdr:col>
                    <xdr:colOff>76200</xdr:colOff>
                    <xdr:row>49</xdr:row>
                    <xdr:rowOff>7620</xdr:rowOff>
                  </to>
                </anchor>
              </controlPr>
            </control>
          </mc:Choice>
        </mc:AlternateContent>
        <mc:AlternateContent xmlns:mc="http://schemas.openxmlformats.org/markup-compatibility/2006">
          <mc:Choice Requires="x14">
            <control shapeId="4544" r:id="rId156" name="Check Box 1472">
              <controlPr defaultSize="0" autoFill="0" autoLine="0" autoPict="0">
                <anchor moveWithCells="1">
                  <from>
                    <xdr:col>9</xdr:col>
                    <xdr:colOff>38100</xdr:colOff>
                    <xdr:row>48</xdr:row>
                    <xdr:rowOff>0</xdr:rowOff>
                  </from>
                  <to>
                    <xdr:col>10</xdr:col>
                    <xdr:colOff>76200</xdr:colOff>
                    <xdr:row>49</xdr:row>
                    <xdr:rowOff>7620</xdr:rowOff>
                  </to>
                </anchor>
              </controlPr>
            </control>
          </mc:Choice>
        </mc:AlternateContent>
        <mc:AlternateContent xmlns:mc="http://schemas.openxmlformats.org/markup-compatibility/2006">
          <mc:Choice Requires="x14">
            <control shapeId="4545" r:id="rId157" name="Check Box 1473">
              <controlPr defaultSize="0" autoFill="0" autoLine="0" autoPict="0">
                <anchor moveWithCells="1">
                  <from>
                    <xdr:col>10</xdr:col>
                    <xdr:colOff>38100</xdr:colOff>
                    <xdr:row>48</xdr:row>
                    <xdr:rowOff>0</xdr:rowOff>
                  </from>
                  <to>
                    <xdr:col>11</xdr:col>
                    <xdr:colOff>76200</xdr:colOff>
                    <xdr:row>49</xdr:row>
                    <xdr:rowOff>7620</xdr:rowOff>
                  </to>
                </anchor>
              </controlPr>
            </control>
          </mc:Choice>
        </mc:AlternateContent>
        <mc:AlternateContent xmlns:mc="http://schemas.openxmlformats.org/markup-compatibility/2006">
          <mc:Choice Requires="x14">
            <control shapeId="4546" r:id="rId158" name="Check Box 1474">
              <controlPr defaultSize="0" autoFill="0" autoLine="0" autoPict="0">
                <anchor moveWithCells="1">
                  <from>
                    <xdr:col>3</xdr:col>
                    <xdr:colOff>38100</xdr:colOff>
                    <xdr:row>49</xdr:row>
                    <xdr:rowOff>0</xdr:rowOff>
                  </from>
                  <to>
                    <xdr:col>4</xdr:col>
                    <xdr:colOff>76200</xdr:colOff>
                    <xdr:row>50</xdr:row>
                    <xdr:rowOff>7620</xdr:rowOff>
                  </to>
                </anchor>
              </controlPr>
            </control>
          </mc:Choice>
        </mc:AlternateContent>
        <mc:AlternateContent xmlns:mc="http://schemas.openxmlformats.org/markup-compatibility/2006">
          <mc:Choice Requires="x14">
            <control shapeId="4547" r:id="rId159" name="Check Box 1475">
              <controlPr defaultSize="0" autoFill="0" autoLine="0" autoPict="0">
                <anchor moveWithCells="1">
                  <from>
                    <xdr:col>4</xdr:col>
                    <xdr:colOff>38100</xdr:colOff>
                    <xdr:row>49</xdr:row>
                    <xdr:rowOff>0</xdr:rowOff>
                  </from>
                  <to>
                    <xdr:col>5</xdr:col>
                    <xdr:colOff>76200</xdr:colOff>
                    <xdr:row>50</xdr:row>
                    <xdr:rowOff>7620</xdr:rowOff>
                  </to>
                </anchor>
              </controlPr>
            </control>
          </mc:Choice>
        </mc:AlternateContent>
        <mc:AlternateContent xmlns:mc="http://schemas.openxmlformats.org/markup-compatibility/2006">
          <mc:Choice Requires="x14">
            <control shapeId="4548" r:id="rId160" name="Check Box 1476">
              <controlPr defaultSize="0" autoFill="0" autoLine="0" autoPict="0">
                <anchor moveWithCells="1">
                  <from>
                    <xdr:col>5</xdr:col>
                    <xdr:colOff>38100</xdr:colOff>
                    <xdr:row>49</xdr:row>
                    <xdr:rowOff>0</xdr:rowOff>
                  </from>
                  <to>
                    <xdr:col>6</xdr:col>
                    <xdr:colOff>76200</xdr:colOff>
                    <xdr:row>50</xdr:row>
                    <xdr:rowOff>7620</xdr:rowOff>
                  </to>
                </anchor>
              </controlPr>
            </control>
          </mc:Choice>
        </mc:AlternateContent>
        <mc:AlternateContent xmlns:mc="http://schemas.openxmlformats.org/markup-compatibility/2006">
          <mc:Choice Requires="x14">
            <control shapeId="4549" r:id="rId161" name="Check Box 1477">
              <controlPr defaultSize="0" autoFill="0" autoLine="0" autoPict="0">
                <anchor moveWithCells="1">
                  <from>
                    <xdr:col>6</xdr:col>
                    <xdr:colOff>38100</xdr:colOff>
                    <xdr:row>49</xdr:row>
                    <xdr:rowOff>0</xdr:rowOff>
                  </from>
                  <to>
                    <xdr:col>7</xdr:col>
                    <xdr:colOff>76200</xdr:colOff>
                    <xdr:row>50</xdr:row>
                    <xdr:rowOff>7620</xdr:rowOff>
                  </to>
                </anchor>
              </controlPr>
            </control>
          </mc:Choice>
        </mc:AlternateContent>
        <mc:AlternateContent xmlns:mc="http://schemas.openxmlformats.org/markup-compatibility/2006">
          <mc:Choice Requires="x14">
            <control shapeId="4550" r:id="rId162" name="Check Box 1478">
              <controlPr defaultSize="0" autoFill="0" autoLine="0" autoPict="0">
                <anchor moveWithCells="1">
                  <from>
                    <xdr:col>7</xdr:col>
                    <xdr:colOff>38100</xdr:colOff>
                    <xdr:row>49</xdr:row>
                    <xdr:rowOff>0</xdr:rowOff>
                  </from>
                  <to>
                    <xdr:col>8</xdr:col>
                    <xdr:colOff>76200</xdr:colOff>
                    <xdr:row>50</xdr:row>
                    <xdr:rowOff>7620</xdr:rowOff>
                  </to>
                </anchor>
              </controlPr>
            </control>
          </mc:Choice>
        </mc:AlternateContent>
        <mc:AlternateContent xmlns:mc="http://schemas.openxmlformats.org/markup-compatibility/2006">
          <mc:Choice Requires="x14">
            <control shapeId="4551" r:id="rId163" name="Check Box 1479">
              <controlPr defaultSize="0" autoFill="0" autoLine="0" autoPict="0">
                <anchor moveWithCells="1">
                  <from>
                    <xdr:col>8</xdr:col>
                    <xdr:colOff>38100</xdr:colOff>
                    <xdr:row>49</xdr:row>
                    <xdr:rowOff>0</xdr:rowOff>
                  </from>
                  <to>
                    <xdr:col>9</xdr:col>
                    <xdr:colOff>76200</xdr:colOff>
                    <xdr:row>50</xdr:row>
                    <xdr:rowOff>7620</xdr:rowOff>
                  </to>
                </anchor>
              </controlPr>
            </control>
          </mc:Choice>
        </mc:AlternateContent>
        <mc:AlternateContent xmlns:mc="http://schemas.openxmlformats.org/markup-compatibility/2006">
          <mc:Choice Requires="x14">
            <control shapeId="4552" r:id="rId164" name="Check Box 1480">
              <controlPr defaultSize="0" autoFill="0" autoLine="0" autoPict="0">
                <anchor moveWithCells="1">
                  <from>
                    <xdr:col>9</xdr:col>
                    <xdr:colOff>38100</xdr:colOff>
                    <xdr:row>49</xdr:row>
                    <xdr:rowOff>0</xdr:rowOff>
                  </from>
                  <to>
                    <xdr:col>10</xdr:col>
                    <xdr:colOff>76200</xdr:colOff>
                    <xdr:row>50</xdr:row>
                    <xdr:rowOff>7620</xdr:rowOff>
                  </to>
                </anchor>
              </controlPr>
            </control>
          </mc:Choice>
        </mc:AlternateContent>
        <mc:AlternateContent xmlns:mc="http://schemas.openxmlformats.org/markup-compatibility/2006">
          <mc:Choice Requires="x14">
            <control shapeId="4553" r:id="rId165" name="Check Box 1481">
              <controlPr defaultSize="0" autoFill="0" autoLine="0" autoPict="0">
                <anchor moveWithCells="1">
                  <from>
                    <xdr:col>10</xdr:col>
                    <xdr:colOff>38100</xdr:colOff>
                    <xdr:row>49</xdr:row>
                    <xdr:rowOff>0</xdr:rowOff>
                  </from>
                  <to>
                    <xdr:col>11</xdr:col>
                    <xdr:colOff>76200</xdr:colOff>
                    <xdr:row>50</xdr:row>
                    <xdr:rowOff>7620</xdr:rowOff>
                  </to>
                </anchor>
              </controlPr>
            </control>
          </mc:Choice>
        </mc:AlternateContent>
        <mc:AlternateContent xmlns:mc="http://schemas.openxmlformats.org/markup-compatibility/2006">
          <mc:Choice Requires="x14">
            <control shapeId="4554" r:id="rId166" name="Check Box 1482">
              <controlPr defaultSize="0" autoFill="0" autoLine="0" autoPict="0">
                <anchor moveWithCells="1">
                  <from>
                    <xdr:col>3</xdr:col>
                    <xdr:colOff>38100</xdr:colOff>
                    <xdr:row>50</xdr:row>
                    <xdr:rowOff>0</xdr:rowOff>
                  </from>
                  <to>
                    <xdr:col>4</xdr:col>
                    <xdr:colOff>76200</xdr:colOff>
                    <xdr:row>51</xdr:row>
                    <xdr:rowOff>7620</xdr:rowOff>
                  </to>
                </anchor>
              </controlPr>
            </control>
          </mc:Choice>
        </mc:AlternateContent>
        <mc:AlternateContent xmlns:mc="http://schemas.openxmlformats.org/markup-compatibility/2006">
          <mc:Choice Requires="x14">
            <control shapeId="4555" r:id="rId167" name="Check Box 1483">
              <controlPr defaultSize="0" autoFill="0" autoLine="0" autoPict="0">
                <anchor moveWithCells="1">
                  <from>
                    <xdr:col>4</xdr:col>
                    <xdr:colOff>38100</xdr:colOff>
                    <xdr:row>50</xdr:row>
                    <xdr:rowOff>0</xdr:rowOff>
                  </from>
                  <to>
                    <xdr:col>5</xdr:col>
                    <xdr:colOff>76200</xdr:colOff>
                    <xdr:row>51</xdr:row>
                    <xdr:rowOff>7620</xdr:rowOff>
                  </to>
                </anchor>
              </controlPr>
            </control>
          </mc:Choice>
        </mc:AlternateContent>
        <mc:AlternateContent xmlns:mc="http://schemas.openxmlformats.org/markup-compatibility/2006">
          <mc:Choice Requires="x14">
            <control shapeId="4556" r:id="rId168" name="Check Box 1484">
              <controlPr defaultSize="0" autoFill="0" autoLine="0" autoPict="0">
                <anchor moveWithCells="1">
                  <from>
                    <xdr:col>5</xdr:col>
                    <xdr:colOff>38100</xdr:colOff>
                    <xdr:row>50</xdr:row>
                    <xdr:rowOff>0</xdr:rowOff>
                  </from>
                  <to>
                    <xdr:col>6</xdr:col>
                    <xdr:colOff>76200</xdr:colOff>
                    <xdr:row>51</xdr:row>
                    <xdr:rowOff>7620</xdr:rowOff>
                  </to>
                </anchor>
              </controlPr>
            </control>
          </mc:Choice>
        </mc:AlternateContent>
        <mc:AlternateContent xmlns:mc="http://schemas.openxmlformats.org/markup-compatibility/2006">
          <mc:Choice Requires="x14">
            <control shapeId="4557" r:id="rId169" name="Check Box 1485">
              <controlPr defaultSize="0" autoFill="0" autoLine="0" autoPict="0">
                <anchor moveWithCells="1">
                  <from>
                    <xdr:col>6</xdr:col>
                    <xdr:colOff>38100</xdr:colOff>
                    <xdr:row>50</xdr:row>
                    <xdr:rowOff>0</xdr:rowOff>
                  </from>
                  <to>
                    <xdr:col>7</xdr:col>
                    <xdr:colOff>76200</xdr:colOff>
                    <xdr:row>51</xdr:row>
                    <xdr:rowOff>7620</xdr:rowOff>
                  </to>
                </anchor>
              </controlPr>
            </control>
          </mc:Choice>
        </mc:AlternateContent>
        <mc:AlternateContent xmlns:mc="http://schemas.openxmlformats.org/markup-compatibility/2006">
          <mc:Choice Requires="x14">
            <control shapeId="4558" r:id="rId170" name="Check Box 1486">
              <controlPr defaultSize="0" autoFill="0" autoLine="0" autoPict="0">
                <anchor moveWithCells="1">
                  <from>
                    <xdr:col>7</xdr:col>
                    <xdr:colOff>38100</xdr:colOff>
                    <xdr:row>50</xdr:row>
                    <xdr:rowOff>0</xdr:rowOff>
                  </from>
                  <to>
                    <xdr:col>8</xdr:col>
                    <xdr:colOff>76200</xdr:colOff>
                    <xdr:row>51</xdr:row>
                    <xdr:rowOff>7620</xdr:rowOff>
                  </to>
                </anchor>
              </controlPr>
            </control>
          </mc:Choice>
        </mc:AlternateContent>
        <mc:AlternateContent xmlns:mc="http://schemas.openxmlformats.org/markup-compatibility/2006">
          <mc:Choice Requires="x14">
            <control shapeId="4559" r:id="rId171" name="Check Box 1487">
              <controlPr defaultSize="0" autoFill="0" autoLine="0" autoPict="0">
                <anchor moveWithCells="1">
                  <from>
                    <xdr:col>8</xdr:col>
                    <xdr:colOff>38100</xdr:colOff>
                    <xdr:row>50</xdr:row>
                    <xdr:rowOff>0</xdr:rowOff>
                  </from>
                  <to>
                    <xdr:col>9</xdr:col>
                    <xdr:colOff>76200</xdr:colOff>
                    <xdr:row>51</xdr:row>
                    <xdr:rowOff>7620</xdr:rowOff>
                  </to>
                </anchor>
              </controlPr>
            </control>
          </mc:Choice>
        </mc:AlternateContent>
        <mc:AlternateContent xmlns:mc="http://schemas.openxmlformats.org/markup-compatibility/2006">
          <mc:Choice Requires="x14">
            <control shapeId="4560" r:id="rId172" name="Check Box 1488">
              <controlPr defaultSize="0" autoFill="0" autoLine="0" autoPict="0">
                <anchor moveWithCells="1">
                  <from>
                    <xdr:col>9</xdr:col>
                    <xdr:colOff>38100</xdr:colOff>
                    <xdr:row>50</xdr:row>
                    <xdr:rowOff>0</xdr:rowOff>
                  </from>
                  <to>
                    <xdr:col>10</xdr:col>
                    <xdr:colOff>76200</xdr:colOff>
                    <xdr:row>51</xdr:row>
                    <xdr:rowOff>7620</xdr:rowOff>
                  </to>
                </anchor>
              </controlPr>
            </control>
          </mc:Choice>
        </mc:AlternateContent>
        <mc:AlternateContent xmlns:mc="http://schemas.openxmlformats.org/markup-compatibility/2006">
          <mc:Choice Requires="x14">
            <control shapeId="4561" r:id="rId173" name="Check Box 1489">
              <controlPr defaultSize="0" autoFill="0" autoLine="0" autoPict="0">
                <anchor moveWithCells="1">
                  <from>
                    <xdr:col>10</xdr:col>
                    <xdr:colOff>38100</xdr:colOff>
                    <xdr:row>50</xdr:row>
                    <xdr:rowOff>7620</xdr:rowOff>
                  </from>
                  <to>
                    <xdr:col>11</xdr:col>
                    <xdr:colOff>76200</xdr:colOff>
                    <xdr:row>51</xdr:row>
                    <xdr:rowOff>22860</xdr:rowOff>
                  </to>
                </anchor>
              </controlPr>
            </control>
          </mc:Choice>
        </mc:AlternateContent>
        <mc:AlternateContent xmlns:mc="http://schemas.openxmlformats.org/markup-compatibility/2006">
          <mc:Choice Requires="x14">
            <control shapeId="4562" r:id="rId174" name="Check Box 1490">
              <controlPr defaultSize="0" autoFill="0" autoLine="0" autoPict="0">
                <anchor moveWithCells="1">
                  <from>
                    <xdr:col>3</xdr:col>
                    <xdr:colOff>38100</xdr:colOff>
                    <xdr:row>51</xdr:row>
                    <xdr:rowOff>0</xdr:rowOff>
                  </from>
                  <to>
                    <xdr:col>4</xdr:col>
                    <xdr:colOff>76200</xdr:colOff>
                    <xdr:row>52</xdr:row>
                    <xdr:rowOff>7620</xdr:rowOff>
                  </to>
                </anchor>
              </controlPr>
            </control>
          </mc:Choice>
        </mc:AlternateContent>
        <mc:AlternateContent xmlns:mc="http://schemas.openxmlformats.org/markup-compatibility/2006">
          <mc:Choice Requires="x14">
            <control shapeId="4563" r:id="rId175" name="Check Box 1491">
              <controlPr defaultSize="0" autoFill="0" autoLine="0" autoPict="0">
                <anchor moveWithCells="1">
                  <from>
                    <xdr:col>4</xdr:col>
                    <xdr:colOff>38100</xdr:colOff>
                    <xdr:row>51</xdr:row>
                    <xdr:rowOff>0</xdr:rowOff>
                  </from>
                  <to>
                    <xdr:col>5</xdr:col>
                    <xdr:colOff>76200</xdr:colOff>
                    <xdr:row>52</xdr:row>
                    <xdr:rowOff>7620</xdr:rowOff>
                  </to>
                </anchor>
              </controlPr>
            </control>
          </mc:Choice>
        </mc:AlternateContent>
        <mc:AlternateContent xmlns:mc="http://schemas.openxmlformats.org/markup-compatibility/2006">
          <mc:Choice Requires="x14">
            <control shapeId="4564" r:id="rId176" name="Check Box 1492">
              <controlPr defaultSize="0" autoFill="0" autoLine="0" autoPict="0">
                <anchor moveWithCells="1">
                  <from>
                    <xdr:col>5</xdr:col>
                    <xdr:colOff>38100</xdr:colOff>
                    <xdr:row>51</xdr:row>
                    <xdr:rowOff>0</xdr:rowOff>
                  </from>
                  <to>
                    <xdr:col>6</xdr:col>
                    <xdr:colOff>76200</xdr:colOff>
                    <xdr:row>52</xdr:row>
                    <xdr:rowOff>7620</xdr:rowOff>
                  </to>
                </anchor>
              </controlPr>
            </control>
          </mc:Choice>
        </mc:AlternateContent>
        <mc:AlternateContent xmlns:mc="http://schemas.openxmlformats.org/markup-compatibility/2006">
          <mc:Choice Requires="x14">
            <control shapeId="4565" r:id="rId177" name="Check Box 1493">
              <controlPr defaultSize="0" autoFill="0" autoLine="0" autoPict="0">
                <anchor moveWithCells="1">
                  <from>
                    <xdr:col>6</xdr:col>
                    <xdr:colOff>38100</xdr:colOff>
                    <xdr:row>51</xdr:row>
                    <xdr:rowOff>0</xdr:rowOff>
                  </from>
                  <to>
                    <xdr:col>7</xdr:col>
                    <xdr:colOff>76200</xdr:colOff>
                    <xdr:row>52</xdr:row>
                    <xdr:rowOff>7620</xdr:rowOff>
                  </to>
                </anchor>
              </controlPr>
            </control>
          </mc:Choice>
        </mc:AlternateContent>
        <mc:AlternateContent xmlns:mc="http://schemas.openxmlformats.org/markup-compatibility/2006">
          <mc:Choice Requires="x14">
            <control shapeId="4566" r:id="rId178" name="Check Box 1494">
              <controlPr defaultSize="0" autoFill="0" autoLine="0" autoPict="0">
                <anchor moveWithCells="1">
                  <from>
                    <xdr:col>7</xdr:col>
                    <xdr:colOff>38100</xdr:colOff>
                    <xdr:row>51</xdr:row>
                    <xdr:rowOff>0</xdr:rowOff>
                  </from>
                  <to>
                    <xdr:col>8</xdr:col>
                    <xdr:colOff>76200</xdr:colOff>
                    <xdr:row>52</xdr:row>
                    <xdr:rowOff>7620</xdr:rowOff>
                  </to>
                </anchor>
              </controlPr>
            </control>
          </mc:Choice>
        </mc:AlternateContent>
        <mc:AlternateContent xmlns:mc="http://schemas.openxmlformats.org/markup-compatibility/2006">
          <mc:Choice Requires="x14">
            <control shapeId="4567" r:id="rId179" name="Check Box 1495">
              <controlPr defaultSize="0" autoFill="0" autoLine="0" autoPict="0">
                <anchor moveWithCells="1">
                  <from>
                    <xdr:col>8</xdr:col>
                    <xdr:colOff>38100</xdr:colOff>
                    <xdr:row>51</xdr:row>
                    <xdr:rowOff>0</xdr:rowOff>
                  </from>
                  <to>
                    <xdr:col>9</xdr:col>
                    <xdr:colOff>76200</xdr:colOff>
                    <xdr:row>52</xdr:row>
                    <xdr:rowOff>7620</xdr:rowOff>
                  </to>
                </anchor>
              </controlPr>
            </control>
          </mc:Choice>
        </mc:AlternateContent>
        <mc:AlternateContent xmlns:mc="http://schemas.openxmlformats.org/markup-compatibility/2006">
          <mc:Choice Requires="x14">
            <control shapeId="4568" r:id="rId180" name="Check Box 1496">
              <controlPr defaultSize="0" autoFill="0" autoLine="0" autoPict="0">
                <anchor moveWithCells="1">
                  <from>
                    <xdr:col>9</xdr:col>
                    <xdr:colOff>38100</xdr:colOff>
                    <xdr:row>51</xdr:row>
                    <xdr:rowOff>0</xdr:rowOff>
                  </from>
                  <to>
                    <xdr:col>10</xdr:col>
                    <xdr:colOff>76200</xdr:colOff>
                    <xdr:row>52</xdr:row>
                    <xdr:rowOff>7620</xdr:rowOff>
                  </to>
                </anchor>
              </controlPr>
            </control>
          </mc:Choice>
        </mc:AlternateContent>
        <mc:AlternateContent xmlns:mc="http://schemas.openxmlformats.org/markup-compatibility/2006">
          <mc:Choice Requires="x14">
            <control shapeId="4569" r:id="rId181" name="Check Box 1497">
              <controlPr defaultSize="0" autoFill="0" autoLine="0" autoPict="0">
                <anchor moveWithCells="1">
                  <from>
                    <xdr:col>10</xdr:col>
                    <xdr:colOff>38100</xdr:colOff>
                    <xdr:row>51</xdr:row>
                    <xdr:rowOff>0</xdr:rowOff>
                  </from>
                  <to>
                    <xdr:col>11</xdr:col>
                    <xdr:colOff>76200</xdr:colOff>
                    <xdr:row>52</xdr:row>
                    <xdr:rowOff>7620</xdr:rowOff>
                  </to>
                </anchor>
              </controlPr>
            </control>
          </mc:Choice>
        </mc:AlternateContent>
        <mc:AlternateContent xmlns:mc="http://schemas.openxmlformats.org/markup-compatibility/2006">
          <mc:Choice Requires="x14">
            <control shapeId="4570" r:id="rId182" name="Check Box 1498">
              <controlPr defaultSize="0" autoFill="0" autoLine="0" autoPict="0">
                <anchor moveWithCells="1">
                  <from>
                    <xdr:col>3</xdr:col>
                    <xdr:colOff>38100</xdr:colOff>
                    <xdr:row>52</xdr:row>
                    <xdr:rowOff>0</xdr:rowOff>
                  </from>
                  <to>
                    <xdr:col>4</xdr:col>
                    <xdr:colOff>76200</xdr:colOff>
                    <xdr:row>53</xdr:row>
                    <xdr:rowOff>7620</xdr:rowOff>
                  </to>
                </anchor>
              </controlPr>
            </control>
          </mc:Choice>
        </mc:AlternateContent>
        <mc:AlternateContent xmlns:mc="http://schemas.openxmlformats.org/markup-compatibility/2006">
          <mc:Choice Requires="x14">
            <control shapeId="4571" r:id="rId183" name="Check Box 1499">
              <controlPr defaultSize="0" autoFill="0" autoLine="0" autoPict="0">
                <anchor moveWithCells="1">
                  <from>
                    <xdr:col>4</xdr:col>
                    <xdr:colOff>38100</xdr:colOff>
                    <xdr:row>52</xdr:row>
                    <xdr:rowOff>0</xdr:rowOff>
                  </from>
                  <to>
                    <xdr:col>5</xdr:col>
                    <xdr:colOff>76200</xdr:colOff>
                    <xdr:row>53</xdr:row>
                    <xdr:rowOff>7620</xdr:rowOff>
                  </to>
                </anchor>
              </controlPr>
            </control>
          </mc:Choice>
        </mc:AlternateContent>
        <mc:AlternateContent xmlns:mc="http://schemas.openxmlformats.org/markup-compatibility/2006">
          <mc:Choice Requires="x14">
            <control shapeId="4572" r:id="rId184" name="Check Box 1500">
              <controlPr defaultSize="0" autoFill="0" autoLine="0" autoPict="0">
                <anchor moveWithCells="1">
                  <from>
                    <xdr:col>5</xdr:col>
                    <xdr:colOff>38100</xdr:colOff>
                    <xdr:row>52</xdr:row>
                    <xdr:rowOff>0</xdr:rowOff>
                  </from>
                  <to>
                    <xdr:col>6</xdr:col>
                    <xdr:colOff>76200</xdr:colOff>
                    <xdr:row>53</xdr:row>
                    <xdr:rowOff>7620</xdr:rowOff>
                  </to>
                </anchor>
              </controlPr>
            </control>
          </mc:Choice>
        </mc:AlternateContent>
        <mc:AlternateContent xmlns:mc="http://schemas.openxmlformats.org/markup-compatibility/2006">
          <mc:Choice Requires="x14">
            <control shapeId="4573" r:id="rId185" name="Check Box 1501">
              <controlPr defaultSize="0" autoFill="0" autoLine="0" autoPict="0">
                <anchor moveWithCells="1">
                  <from>
                    <xdr:col>6</xdr:col>
                    <xdr:colOff>38100</xdr:colOff>
                    <xdr:row>52</xdr:row>
                    <xdr:rowOff>0</xdr:rowOff>
                  </from>
                  <to>
                    <xdr:col>7</xdr:col>
                    <xdr:colOff>76200</xdr:colOff>
                    <xdr:row>53</xdr:row>
                    <xdr:rowOff>7620</xdr:rowOff>
                  </to>
                </anchor>
              </controlPr>
            </control>
          </mc:Choice>
        </mc:AlternateContent>
        <mc:AlternateContent xmlns:mc="http://schemas.openxmlformats.org/markup-compatibility/2006">
          <mc:Choice Requires="x14">
            <control shapeId="4574" r:id="rId186" name="Check Box 1502">
              <controlPr defaultSize="0" autoFill="0" autoLine="0" autoPict="0">
                <anchor moveWithCells="1">
                  <from>
                    <xdr:col>7</xdr:col>
                    <xdr:colOff>38100</xdr:colOff>
                    <xdr:row>52</xdr:row>
                    <xdr:rowOff>0</xdr:rowOff>
                  </from>
                  <to>
                    <xdr:col>8</xdr:col>
                    <xdr:colOff>76200</xdr:colOff>
                    <xdr:row>53</xdr:row>
                    <xdr:rowOff>7620</xdr:rowOff>
                  </to>
                </anchor>
              </controlPr>
            </control>
          </mc:Choice>
        </mc:AlternateContent>
        <mc:AlternateContent xmlns:mc="http://schemas.openxmlformats.org/markup-compatibility/2006">
          <mc:Choice Requires="x14">
            <control shapeId="4575" r:id="rId187" name="Check Box 1503">
              <controlPr defaultSize="0" autoFill="0" autoLine="0" autoPict="0">
                <anchor moveWithCells="1">
                  <from>
                    <xdr:col>8</xdr:col>
                    <xdr:colOff>38100</xdr:colOff>
                    <xdr:row>52</xdr:row>
                    <xdr:rowOff>0</xdr:rowOff>
                  </from>
                  <to>
                    <xdr:col>9</xdr:col>
                    <xdr:colOff>76200</xdr:colOff>
                    <xdr:row>53</xdr:row>
                    <xdr:rowOff>7620</xdr:rowOff>
                  </to>
                </anchor>
              </controlPr>
            </control>
          </mc:Choice>
        </mc:AlternateContent>
        <mc:AlternateContent xmlns:mc="http://schemas.openxmlformats.org/markup-compatibility/2006">
          <mc:Choice Requires="x14">
            <control shapeId="4576" r:id="rId188" name="Check Box 1504">
              <controlPr defaultSize="0" autoFill="0" autoLine="0" autoPict="0">
                <anchor moveWithCells="1">
                  <from>
                    <xdr:col>9</xdr:col>
                    <xdr:colOff>38100</xdr:colOff>
                    <xdr:row>52</xdr:row>
                    <xdr:rowOff>0</xdr:rowOff>
                  </from>
                  <to>
                    <xdr:col>10</xdr:col>
                    <xdr:colOff>76200</xdr:colOff>
                    <xdr:row>53</xdr:row>
                    <xdr:rowOff>7620</xdr:rowOff>
                  </to>
                </anchor>
              </controlPr>
            </control>
          </mc:Choice>
        </mc:AlternateContent>
        <mc:AlternateContent xmlns:mc="http://schemas.openxmlformats.org/markup-compatibility/2006">
          <mc:Choice Requires="x14">
            <control shapeId="4577" r:id="rId189" name="Check Box 1505">
              <controlPr defaultSize="0" autoFill="0" autoLine="0" autoPict="0">
                <anchor moveWithCells="1">
                  <from>
                    <xdr:col>10</xdr:col>
                    <xdr:colOff>38100</xdr:colOff>
                    <xdr:row>51</xdr:row>
                    <xdr:rowOff>198120</xdr:rowOff>
                  </from>
                  <to>
                    <xdr:col>11</xdr:col>
                    <xdr:colOff>76200</xdr:colOff>
                    <xdr:row>53</xdr:row>
                    <xdr:rowOff>0</xdr:rowOff>
                  </to>
                </anchor>
              </controlPr>
            </control>
          </mc:Choice>
        </mc:AlternateContent>
        <mc:AlternateContent xmlns:mc="http://schemas.openxmlformats.org/markup-compatibility/2006">
          <mc:Choice Requires="x14">
            <control shapeId="4578" r:id="rId190" name="Check Box 1506">
              <controlPr defaultSize="0" autoFill="0" autoLine="0" autoPict="0">
                <anchor moveWithCells="1">
                  <from>
                    <xdr:col>3</xdr:col>
                    <xdr:colOff>38100</xdr:colOff>
                    <xdr:row>53</xdr:row>
                    <xdr:rowOff>0</xdr:rowOff>
                  </from>
                  <to>
                    <xdr:col>4</xdr:col>
                    <xdr:colOff>76200</xdr:colOff>
                    <xdr:row>54</xdr:row>
                    <xdr:rowOff>7620</xdr:rowOff>
                  </to>
                </anchor>
              </controlPr>
            </control>
          </mc:Choice>
        </mc:AlternateContent>
        <mc:AlternateContent xmlns:mc="http://schemas.openxmlformats.org/markup-compatibility/2006">
          <mc:Choice Requires="x14">
            <control shapeId="4579" r:id="rId191" name="Check Box 1507">
              <controlPr defaultSize="0" autoFill="0" autoLine="0" autoPict="0">
                <anchor moveWithCells="1">
                  <from>
                    <xdr:col>4</xdr:col>
                    <xdr:colOff>38100</xdr:colOff>
                    <xdr:row>53</xdr:row>
                    <xdr:rowOff>0</xdr:rowOff>
                  </from>
                  <to>
                    <xdr:col>5</xdr:col>
                    <xdr:colOff>76200</xdr:colOff>
                    <xdr:row>54</xdr:row>
                    <xdr:rowOff>7620</xdr:rowOff>
                  </to>
                </anchor>
              </controlPr>
            </control>
          </mc:Choice>
        </mc:AlternateContent>
        <mc:AlternateContent xmlns:mc="http://schemas.openxmlformats.org/markup-compatibility/2006">
          <mc:Choice Requires="x14">
            <control shapeId="4580" r:id="rId192" name="Check Box 1508">
              <controlPr defaultSize="0" autoFill="0" autoLine="0" autoPict="0">
                <anchor moveWithCells="1">
                  <from>
                    <xdr:col>5</xdr:col>
                    <xdr:colOff>38100</xdr:colOff>
                    <xdr:row>53</xdr:row>
                    <xdr:rowOff>0</xdr:rowOff>
                  </from>
                  <to>
                    <xdr:col>6</xdr:col>
                    <xdr:colOff>76200</xdr:colOff>
                    <xdr:row>54</xdr:row>
                    <xdr:rowOff>7620</xdr:rowOff>
                  </to>
                </anchor>
              </controlPr>
            </control>
          </mc:Choice>
        </mc:AlternateContent>
        <mc:AlternateContent xmlns:mc="http://schemas.openxmlformats.org/markup-compatibility/2006">
          <mc:Choice Requires="x14">
            <control shapeId="4581" r:id="rId193" name="Check Box 1509">
              <controlPr defaultSize="0" autoFill="0" autoLine="0" autoPict="0">
                <anchor moveWithCells="1">
                  <from>
                    <xdr:col>6</xdr:col>
                    <xdr:colOff>38100</xdr:colOff>
                    <xdr:row>53</xdr:row>
                    <xdr:rowOff>0</xdr:rowOff>
                  </from>
                  <to>
                    <xdr:col>7</xdr:col>
                    <xdr:colOff>76200</xdr:colOff>
                    <xdr:row>54</xdr:row>
                    <xdr:rowOff>7620</xdr:rowOff>
                  </to>
                </anchor>
              </controlPr>
            </control>
          </mc:Choice>
        </mc:AlternateContent>
        <mc:AlternateContent xmlns:mc="http://schemas.openxmlformats.org/markup-compatibility/2006">
          <mc:Choice Requires="x14">
            <control shapeId="4582" r:id="rId194" name="Check Box 1510">
              <controlPr defaultSize="0" autoFill="0" autoLine="0" autoPict="0">
                <anchor moveWithCells="1">
                  <from>
                    <xdr:col>7</xdr:col>
                    <xdr:colOff>38100</xdr:colOff>
                    <xdr:row>53</xdr:row>
                    <xdr:rowOff>0</xdr:rowOff>
                  </from>
                  <to>
                    <xdr:col>8</xdr:col>
                    <xdr:colOff>76200</xdr:colOff>
                    <xdr:row>54</xdr:row>
                    <xdr:rowOff>7620</xdr:rowOff>
                  </to>
                </anchor>
              </controlPr>
            </control>
          </mc:Choice>
        </mc:AlternateContent>
        <mc:AlternateContent xmlns:mc="http://schemas.openxmlformats.org/markup-compatibility/2006">
          <mc:Choice Requires="x14">
            <control shapeId="4583" r:id="rId195" name="Check Box 1511">
              <controlPr defaultSize="0" autoFill="0" autoLine="0" autoPict="0">
                <anchor moveWithCells="1">
                  <from>
                    <xdr:col>8</xdr:col>
                    <xdr:colOff>38100</xdr:colOff>
                    <xdr:row>53</xdr:row>
                    <xdr:rowOff>0</xdr:rowOff>
                  </from>
                  <to>
                    <xdr:col>9</xdr:col>
                    <xdr:colOff>76200</xdr:colOff>
                    <xdr:row>54</xdr:row>
                    <xdr:rowOff>7620</xdr:rowOff>
                  </to>
                </anchor>
              </controlPr>
            </control>
          </mc:Choice>
        </mc:AlternateContent>
        <mc:AlternateContent xmlns:mc="http://schemas.openxmlformats.org/markup-compatibility/2006">
          <mc:Choice Requires="x14">
            <control shapeId="4584" r:id="rId196" name="Check Box 1512">
              <controlPr defaultSize="0" autoFill="0" autoLine="0" autoPict="0">
                <anchor moveWithCells="1">
                  <from>
                    <xdr:col>9</xdr:col>
                    <xdr:colOff>38100</xdr:colOff>
                    <xdr:row>53</xdr:row>
                    <xdr:rowOff>0</xdr:rowOff>
                  </from>
                  <to>
                    <xdr:col>10</xdr:col>
                    <xdr:colOff>76200</xdr:colOff>
                    <xdr:row>54</xdr:row>
                    <xdr:rowOff>7620</xdr:rowOff>
                  </to>
                </anchor>
              </controlPr>
            </control>
          </mc:Choice>
        </mc:AlternateContent>
        <mc:AlternateContent xmlns:mc="http://schemas.openxmlformats.org/markup-compatibility/2006">
          <mc:Choice Requires="x14">
            <control shapeId="4585" r:id="rId197" name="Check Box 1513">
              <controlPr defaultSize="0" autoFill="0" autoLine="0" autoPict="0">
                <anchor moveWithCells="1">
                  <from>
                    <xdr:col>10</xdr:col>
                    <xdr:colOff>38100</xdr:colOff>
                    <xdr:row>53</xdr:row>
                    <xdr:rowOff>0</xdr:rowOff>
                  </from>
                  <to>
                    <xdr:col>11</xdr:col>
                    <xdr:colOff>76200</xdr:colOff>
                    <xdr:row>54</xdr:row>
                    <xdr:rowOff>7620</xdr:rowOff>
                  </to>
                </anchor>
              </controlPr>
            </control>
          </mc:Choice>
        </mc:AlternateContent>
        <mc:AlternateContent xmlns:mc="http://schemas.openxmlformats.org/markup-compatibility/2006">
          <mc:Choice Requires="x14">
            <control shapeId="4586" r:id="rId198" name="Check Box 1514">
              <controlPr defaultSize="0" autoFill="0" autoLine="0" autoPict="0">
                <anchor moveWithCells="1">
                  <from>
                    <xdr:col>3</xdr:col>
                    <xdr:colOff>38100</xdr:colOff>
                    <xdr:row>54</xdr:row>
                    <xdr:rowOff>0</xdr:rowOff>
                  </from>
                  <to>
                    <xdr:col>4</xdr:col>
                    <xdr:colOff>76200</xdr:colOff>
                    <xdr:row>55</xdr:row>
                    <xdr:rowOff>7620</xdr:rowOff>
                  </to>
                </anchor>
              </controlPr>
            </control>
          </mc:Choice>
        </mc:AlternateContent>
        <mc:AlternateContent xmlns:mc="http://schemas.openxmlformats.org/markup-compatibility/2006">
          <mc:Choice Requires="x14">
            <control shapeId="4587" r:id="rId199" name="Check Box 1515">
              <controlPr defaultSize="0" autoFill="0" autoLine="0" autoPict="0">
                <anchor moveWithCells="1">
                  <from>
                    <xdr:col>4</xdr:col>
                    <xdr:colOff>38100</xdr:colOff>
                    <xdr:row>54</xdr:row>
                    <xdr:rowOff>0</xdr:rowOff>
                  </from>
                  <to>
                    <xdr:col>5</xdr:col>
                    <xdr:colOff>76200</xdr:colOff>
                    <xdr:row>55</xdr:row>
                    <xdr:rowOff>7620</xdr:rowOff>
                  </to>
                </anchor>
              </controlPr>
            </control>
          </mc:Choice>
        </mc:AlternateContent>
        <mc:AlternateContent xmlns:mc="http://schemas.openxmlformats.org/markup-compatibility/2006">
          <mc:Choice Requires="x14">
            <control shapeId="4588" r:id="rId200" name="Check Box 1516">
              <controlPr defaultSize="0" autoFill="0" autoLine="0" autoPict="0">
                <anchor moveWithCells="1">
                  <from>
                    <xdr:col>5</xdr:col>
                    <xdr:colOff>38100</xdr:colOff>
                    <xdr:row>54</xdr:row>
                    <xdr:rowOff>0</xdr:rowOff>
                  </from>
                  <to>
                    <xdr:col>6</xdr:col>
                    <xdr:colOff>76200</xdr:colOff>
                    <xdr:row>55</xdr:row>
                    <xdr:rowOff>7620</xdr:rowOff>
                  </to>
                </anchor>
              </controlPr>
            </control>
          </mc:Choice>
        </mc:AlternateContent>
        <mc:AlternateContent xmlns:mc="http://schemas.openxmlformats.org/markup-compatibility/2006">
          <mc:Choice Requires="x14">
            <control shapeId="4589" r:id="rId201" name="Check Box 1517">
              <controlPr defaultSize="0" autoFill="0" autoLine="0" autoPict="0">
                <anchor moveWithCells="1">
                  <from>
                    <xdr:col>6</xdr:col>
                    <xdr:colOff>38100</xdr:colOff>
                    <xdr:row>54</xdr:row>
                    <xdr:rowOff>0</xdr:rowOff>
                  </from>
                  <to>
                    <xdr:col>7</xdr:col>
                    <xdr:colOff>76200</xdr:colOff>
                    <xdr:row>55</xdr:row>
                    <xdr:rowOff>7620</xdr:rowOff>
                  </to>
                </anchor>
              </controlPr>
            </control>
          </mc:Choice>
        </mc:AlternateContent>
        <mc:AlternateContent xmlns:mc="http://schemas.openxmlformats.org/markup-compatibility/2006">
          <mc:Choice Requires="x14">
            <control shapeId="4590" r:id="rId202" name="Check Box 1518">
              <controlPr defaultSize="0" autoFill="0" autoLine="0" autoPict="0">
                <anchor moveWithCells="1">
                  <from>
                    <xdr:col>7</xdr:col>
                    <xdr:colOff>38100</xdr:colOff>
                    <xdr:row>54</xdr:row>
                    <xdr:rowOff>0</xdr:rowOff>
                  </from>
                  <to>
                    <xdr:col>8</xdr:col>
                    <xdr:colOff>76200</xdr:colOff>
                    <xdr:row>55</xdr:row>
                    <xdr:rowOff>7620</xdr:rowOff>
                  </to>
                </anchor>
              </controlPr>
            </control>
          </mc:Choice>
        </mc:AlternateContent>
        <mc:AlternateContent xmlns:mc="http://schemas.openxmlformats.org/markup-compatibility/2006">
          <mc:Choice Requires="x14">
            <control shapeId="4591" r:id="rId203" name="Check Box 1519">
              <controlPr defaultSize="0" autoFill="0" autoLine="0" autoPict="0">
                <anchor moveWithCells="1">
                  <from>
                    <xdr:col>8</xdr:col>
                    <xdr:colOff>38100</xdr:colOff>
                    <xdr:row>54</xdr:row>
                    <xdr:rowOff>0</xdr:rowOff>
                  </from>
                  <to>
                    <xdr:col>9</xdr:col>
                    <xdr:colOff>76200</xdr:colOff>
                    <xdr:row>55</xdr:row>
                    <xdr:rowOff>7620</xdr:rowOff>
                  </to>
                </anchor>
              </controlPr>
            </control>
          </mc:Choice>
        </mc:AlternateContent>
        <mc:AlternateContent xmlns:mc="http://schemas.openxmlformats.org/markup-compatibility/2006">
          <mc:Choice Requires="x14">
            <control shapeId="4592" r:id="rId204" name="Check Box 1520">
              <controlPr defaultSize="0" autoFill="0" autoLine="0" autoPict="0">
                <anchor moveWithCells="1">
                  <from>
                    <xdr:col>9</xdr:col>
                    <xdr:colOff>38100</xdr:colOff>
                    <xdr:row>54</xdr:row>
                    <xdr:rowOff>0</xdr:rowOff>
                  </from>
                  <to>
                    <xdr:col>10</xdr:col>
                    <xdr:colOff>76200</xdr:colOff>
                    <xdr:row>55</xdr:row>
                    <xdr:rowOff>7620</xdr:rowOff>
                  </to>
                </anchor>
              </controlPr>
            </control>
          </mc:Choice>
        </mc:AlternateContent>
        <mc:AlternateContent xmlns:mc="http://schemas.openxmlformats.org/markup-compatibility/2006">
          <mc:Choice Requires="x14">
            <control shapeId="4593" r:id="rId205" name="Check Box 1521">
              <controlPr defaultSize="0" autoFill="0" autoLine="0" autoPict="0">
                <anchor moveWithCells="1">
                  <from>
                    <xdr:col>10</xdr:col>
                    <xdr:colOff>38100</xdr:colOff>
                    <xdr:row>54</xdr:row>
                    <xdr:rowOff>7620</xdr:rowOff>
                  </from>
                  <to>
                    <xdr:col>11</xdr:col>
                    <xdr:colOff>76200</xdr:colOff>
                    <xdr:row>55</xdr:row>
                    <xdr:rowOff>22860</xdr:rowOff>
                  </to>
                </anchor>
              </controlPr>
            </control>
          </mc:Choice>
        </mc:AlternateContent>
        <mc:AlternateContent xmlns:mc="http://schemas.openxmlformats.org/markup-compatibility/2006">
          <mc:Choice Requires="x14">
            <control shapeId="4594" r:id="rId206" name="Check Box 1522">
              <controlPr defaultSize="0" autoFill="0" autoLine="0" autoPict="0">
                <anchor moveWithCells="1">
                  <from>
                    <xdr:col>3</xdr:col>
                    <xdr:colOff>38100</xdr:colOff>
                    <xdr:row>55</xdr:row>
                    <xdr:rowOff>0</xdr:rowOff>
                  </from>
                  <to>
                    <xdr:col>4</xdr:col>
                    <xdr:colOff>76200</xdr:colOff>
                    <xdr:row>56</xdr:row>
                    <xdr:rowOff>7620</xdr:rowOff>
                  </to>
                </anchor>
              </controlPr>
            </control>
          </mc:Choice>
        </mc:AlternateContent>
        <mc:AlternateContent xmlns:mc="http://schemas.openxmlformats.org/markup-compatibility/2006">
          <mc:Choice Requires="x14">
            <control shapeId="4595" r:id="rId207" name="Check Box 1523">
              <controlPr defaultSize="0" autoFill="0" autoLine="0" autoPict="0">
                <anchor moveWithCells="1">
                  <from>
                    <xdr:col>4</xdr:col>
                    <xdr:colOff>38100</xdr:colOff>
                    <xdr:row>55</xdr:row>
                    <xdr:rowOff>0</xdr:rowOff>
                  </from>
                  <to>
                    <xdr:col>5</xdr:col>
                    <xdr:colOff>76200</xdr:colOff>
                    <xdr:row>56</xdr:row>
                    <xdr:rowOff>7620</xdr:rowOff>
                  </to>
                </anchor>
              </controlPr>
            </control>
          </mc:Choice>
        </mc:AlternateContent>
        <mc:AlternateContent xmlns:mc="http://schemas.openxmlformats.org/markup-compatibility/2006">
          <mc:Choice Requires="x14">
            <control shapeId="4596" r:id="rId208" name="Check Box 1524">
              <controlPr defaultSize="0" autoFill="0" autoLine="0" autoPict="0">
                <anchor moveWithCells="1">
                  <from>
                    <xdr:col>5</xdr:col>
                    <xdr:colOff>38100</xdr:colOff>
                    <xdr:row>55</xdr:row>
                    <xdr:rowOff>0</xdr:rowOff>
                  </from>
                  <to>
                    <xdr:col>6</xdr:col>
                    <xdr:colOff>76200</xdr:colOff>
                    <xdr:row>56</xdr:row>
                    <xdr:rowOff>7620</xdr:rowOff>
                  </to>
                </anchor>
              </controlPr>
            </control>
          </mc:Choice>
        </mc:AlternateContent>
        <mc:AlternateContent xmlns:mc="http://schemas.openxmlformats.org/markup-compatibility/2006">
          <mc:Choice Requires="x14">
            <control shapeId="4597" r:id="rId209" name="Check Box 1525">
              <controlPr defaultSize="0" autoFill="0" autoLine="0" autoPict="0">
                <anchor moveWithCells="1">
                  <from>
                    <xdr:col>6</xdr:col>
                    <xdr:colOff>38100</xdr:colOff>
                    <xdr:row>55</xdr:row>
                    <xdr:rowOff>0</xdr:rowOff>
                  </from>
                  <to>
                    <xdr:col>7</xdr:col>
                    <xdr:colOff>76200</xdr:colOff>
                    <xdr:row>56</xdr:row>
                    <xdr:rowOff>7620</xdr:rowOff>
                  </to>
                </anchor>
              </controlPr>
            </control>
          </mc:Choice>
        </mc:AlternateContent>
        <mc:AlternateContent xmlns:mc="http://schemas.openxmlformats.org/markup-compatibility/2006">
          <mc:Choice Requires="x14">
            <control shapeId="4598" r:id="rId210" name="Check Box 1526">
              <controlPr defaultSize="0" autoFill="0" autoLine="0" autoPict="0">
                <anchor moveWithCells="1">
                  <from>
                    <xdr:col>7</xdr:col>
                    <xdr:colOff>38100</xdr:colOff>
                    <xdr:row>55</xdr:row>
                    <xdr:rowOff>0</xdr:rowOff>
                  </from>
                  <to>
                    <xdr:col>8</xdr:col>
                    <xdr:colOff>76200</xdr:colOff>
                    <xdr:row>56</xdr:row>
                    <xdr:rowOff>7620</xdr:rowOff>
                  </to>
                </anchor>
              </controlPr>
            </control>
          </mc:Choice>
        </mc:AlternateContent>
        <mc:AlternateContent xmlns:mc="http://schemas.openxmlformats.org/markup-compatibility/2006">
          <mc:Choice Requires="x14">
            <control shapeId="4599" r:id="rId211" name="Check Box 1527">
              <controlPr defaultSize="0" autoFill="0" autoLine="0" autoPict="0">
                <anchor moveWithCells="1">
                  <from>
                    <xdr:col>8</xdr:col>
                    <xdr:colOff>38100</xdr:colOff>
                    <xdr:row>55</xdr:row>
                    <xdr:rowOff>0</xdr:rowOff>
                  </from>
                  <to>
                    <xdr:col>9</xdr:col>
                    <xdr:colOff>76200</xdr:colOff>
                    <xdr:row>56</xdr:row>
                    <xdr:rowOff>7620</xdr:rowOff>
                  </to>
                </anchor>
              </controlPr>
            </control>
          </mc:Choice>
        </mc:AlternateContent>
        <mc:AlternateContent xmlns:mc="http://schemas.openxmlformats.org/markup-compatibility/2006">
          <mc:Choice Requires="x14">
            <control shapeId="4600" r:id="rId212" name="Check Box 1528">
              <controlPr defaultSize="0" autoFill="0" autoLine="0" autoPict="0">
                <anchor moveWithCells="1">
                  <from>
                    <xdr:col>9</xdr:col>
                    <xdr:colOff>38100</xdr:colOff>
                    <xdr:row>55</xdr:row>
                    <xdr:rowOff>0</xdr:rowOff>
                  </from>
                  <to>
                    <xdr:col>10</xdr:col>
                    <xdr:colOff>76200</xdr:colOff>
                    <xdr:row>56</xdr:row>
                    <xdr:rowOff>7620</xdr:rowOff>
                  </to>
                </anchor>
              </controlPr>
            </control>
          </mc:Choice>
        </mc:AlternateContent>
        <mc:AlternateContent xmlns:mc="http://schemas.openxmlformats.org/markup-compatibility/2006">
          <mc:Choice Requires="x14">
            <control shapeId="4601" r:id="rId213" name="Check Box 1529">
              <controlPr defaultSize="0" autoFill="0" autoLine="0" autoPict="0">
                <anchor moveWithCells="1">
                  <from>
                    <xdr:col>10</xdr:col>
                    <xdr:colOff>38100</xdr:colOff>
                    <xdr:row>55</xdr:row>
                    <xdr:rowOff>0</xdr:rowOff>
                  </from>
                  <to>
                    <xdr:col>11</xdr:col>
                    <xdr:colOff>76200</xdr:colOff>
                    <xdr:row>56</xdr:row>
                    <xdr:rowOff>7620</xdr:rowOff>
                  </to>
                </anchor>
              </controlPr>
            </control>
          </mc:Choice>
        </mc:AlternateContent>
        <mc:AlternateContent xmlns:mc="http://schemas.openxmlformats.org/markup-compatibility/2006">
          <mc:Choice Requires="x14">
            <control shapeId="4602" r:id="rId214" name="Check Box 1530">
              <controlPr defaultSize="0" autoFill="0" autoLine="0" autoPict="0">
                <anchor moveWithCells="1">
                  <from>
                    <xdr:col>3</xdr:col>
                    <xdr:colOff>38100</xdr:colOff>
                    <xdr:row>56</xdr:row>
                    <xdr:rowOff>0</xdr:rowOff>
                  </from>
                  <to>
                    <xdr:col>4</xdr:col>
                    <xdr:colOff>76200</xdr:colOff>
                    <xdr:row>57</xdr:row>
                    <xdr:rowOff>7620</xdr:rowOff>
                  </to>
                </anchor>
              </controlPr>
            </control>
          </mc:Choice>
        </mc:AlternateContent>
        <mc:AlternateContent xmlns:mc="http://schemas.openxmlformats.org/markup-compatibility/2006">
          <mc:Choice Requires="x14">
            <control shapeId="4603" r:id="rId215" name="Check Box 1531">
              <controlPr defaultSize="0" autoFill="0" autoLine="0" autoPict="0">
                <anchor moveWithCells="1">
                  <from>
                    <xdr:col>4</xdr:col>
                    <xdr:colOff>38100</xdr:colOff>
                    <xdr:row>56</xdr:row>
                    <xdr:rowOff>0</xdr:rowOff>
                  </from>
                  <to>
                    <xdr:col>5</xdr:col>
                    <xdr:colOff>76200</xdr:colOff>
                    <xdr:row>57</xdr:row>
                    <xdr:rowOff>7620</xdr:rowOff>
                  </to>
                </anchor>
              </controlPr>
            </control>
          </mc:Choice>
        </mc:AlternateContent>
        <mc:AlternateContent xmlns:mc="http://schemas.openxmlformats.org/markup-compatibility/2006">
          <mc:Choice Requires="x14">
            <control shapeId="4604" r:id="rId216" name="Check Box 1532">
              <controlPr defaultSize="0" autoFill="0" autoLine="0" autoPict="0">
                <anchor moveWithCells="1">
                  <from>
                    <xdr:col>5</xdr:col>
                    <xdr:colOff>38100</xdr:colOff>
                    <xdr:row>56</xdr:row>
                    <xdr:rowOff>0</xdr:rowOff>
                  </from>
                  <to>
                    <xdr:col>6</xdr:col>
                    <xdr:colOff>76200</xdr:colOff>
                    <xdr:row>57</xdr:row>
                    <xdr:rowOff>7620</xdr:rowOff>
                  </to>
                </anchor>
              </controlPr>
            </control>
          </mc:Choice>
        </mc:AlternateContent>
        <mc:AlternateContent xmlns:mc="http://schemas.openxmlformats.org/markup-compatibility/2006">
          <mc:Choice Requires="x14">
            <control shapeId="4605" r:id="rId217" name="Check Box 1533">
              <controlPr defaultSize="0" autoFill="0" autoLine="0" autoPict="0">
                <anchor moveWithCells="1">
                  <from>
                    <xdr:col>6</xdr:col>
                    <xdr:colOff>38100</xdr:colOff>
                    <xdr:row>56</xdr:row>
                    <xdr:rowOff>0</xdr:rowOff>
                  </from>
                  <to>
                    <xdr:col>7</xdr:col>
                    <xdr:colOff>76200</xdr:colOff>
                    <xdr:row>57</xdr:row>
                    <xdr:rowOff>7620</xdr:rowOff>
                  </to>
                </anchor>
              </controlPr>
            </control>
          </mc:Choice>
        </mc:AlternateContent>
        <mc:AlternateContent xmlns:mc="http://schemas.openxmlformats.org/markup-compatibility/2006">
          <mc:Choice Requires="x14">
            <control shapeId="4606" r:id="rId218" name="Check Box 1534">
              <controlPr defaultSize="0" autoFill="0" autoLine="0" autoPict="0">
                <anchor moveWithCells="1">
                  <from>
                    <xdr:col>7</xdr:col>
                    <xdr:colOff>38100</xdr:colOff>
                    <xdr:row>56</xdr:row>
                    <xdr:rowOff>0</xdr:rowOff>
                  </from>
                  <to>
                    <xdr:col>8</xdr:col>
                    <xdr:colOff>76200</xdr:colOff>
                    <xdr:row>57</xdr:row>
                    <xdr:rowOff>7620</xdr:rowOff>
                  </to>
                </anchor>
              </controlPr>
            </control>
          </mc:Choice>
        </mc:AlternateContent>
        <mc:AlternateContent xmlns:mc="http://schemas.openxmlformats.org/markup-compatibility/2006">
          <mc:Choice Requires="x14">
            <control shapeId="4607" r:id="rId219" name="Check Box 1535">
              <controlPr defaultSize="0" autoFill="0" autoLine="0" autoPict="0">
                <anchor moveWithCells="1">
                  <from>
                    <xdr:col>8</xdr:col>
                    <xdr:colOff>38100</xdr:colOff>
                    <xdr:row>56</xdr:row>
                    <xdr:rowOff>0</xdr:rowOff>
                  </from>
                  <to>
                    <xdr:col>9</xdr:col>
                    <xdr:colOff>76200</xdr:colOff>
                    <xdr:row>57</xdr:row>
                    <xdr:rowOff>7620</xdr:rowOff>
                  </to>
                </anchor>
              </controlPr>
            </control>
          </mc:Choice>
        </mc:AlternateContent>
        <mc:AlternateContent xmlns:mc="http://schemas.openxmlformats.org/markup-compatibility/2006">
          <mc:Choice Requires="x14">
            <control shapeId="4608" r:id="rId220" name="Check Box 1536">
              <controlPr defaultSize="0" autoFill="0" autoLine="0" autoPict="0">
                <anchor moveWithCells="1">
                  <from>
                    <xdr:col>9</xdr:col>
                    <xdr:colOff>38100</xdr:colOff>
                    <xdr:row>56</xdr:row>
                    <xdr:rowOff>0</xdr:rowOff>
                  </from>
                  <to>
                    <xdr:col>10</xdr:col>
                    <xdr:colOff>76200</xdr:colOff>
                    <xdr:row>57</xdr:row>
                    <xdr:rowOff>7620</xdr:rowOff>
                  </to>
                </anchor>
              </controlPr>
            </control>
          </mc:Choice>
        </mc:AlternateContent>
        <mc:AlternateContent xmlns:mc="http://schemas.openxmlformats.org/markup-compatibility/2006">
          <mc:Choice Requires="x14">
            <control shapeId="4609" r:id="rId221" name="Check Box 1537">
              <controlPr defaultSize="0" autoFill="0" autoLine="0" autoPict="0">
                <anchor moveWithCells="1">
                  <from>
                    <xdr:col>10</xdr:col>
                    <xdr:colOff>38100</xdr:colOff>
                    <xdr:row>56</xdr:row>
                    <xdr:rowOff>0</xdr:rowOff>
                  </from>
                  <to>
                    <xdr:col>11</xdr:col>
                    <xdr:colOff>76200</xdr:colOff>
                    <xdr:row>57</xdr:row>
                    <xdr:rowOff>7620</xdr:rowOff>
                  </to>
                </anchor>
              </controlPr>
            </control>
          </mc:Choice>
        </mc:AlternateContent>
        <mc:AlternateContent xmlns:mc="http://schemas.openxmlformats.org/markup-compatibility/2006">
          <mc:Choice Requires="x14">
            <control shapeId="4610" r:id="rId222" name="Check Box 1538">
              <controlPr defaultSize="0" autoFill="0" autoLine="0" autoPict="0">
                <anchor moveWithCells="1">
                  <from>
                    <xdr:col>3</xdr:col>
                    <xdr:colOff>38100</xdr:colOff>
                    <xdr:row>57</xdr:row>
                    <xdr:rowOff>0</xdr:rowOff>
                  </from>
                  <to>
                    <xdr:col>4</xdr:col>
                    <xdr:colOff>76200</xdr:colOff>
                    <xdr:row>58</xdr:row>
                    <xdr:rowOff>7620</xdr:rowOff>
                  </to>
                </anchor>
              </controlPr>
            </control>
          </mc:Choice>
        </mc:AlternateContent>
        <mc:AlternateContent xmlns:mc="http://schemas.openxmlformats.org/markup-compatibility/2006">
          <mc:Choice Requires="x14">
            <control shapeId="4611" r:id="rId223" name="Check Box 1539">
              <controlPr defaultSize="0" autoFill="0" autoLine="0" autoPict="0">
                <anchor moveWithCells="1">
                  <from>
                    <xdr:col>4</xdr:col>
                    <xdr:colOff>38100</xdr:colOff>
                    <xdr:row>57</xdr:row>
                    <xdr:rowOff>0</xdr:rowOff>
                  </from>
                  <to>
                    <xdr:col>5</xdr:col>
                    <xdr:colOff>76200</xdr:colOff>
                    <xdr:row>58</xdr:row>
                    <xdr:rowOff>7620</xdr:rowOff>
                  </to>
                </anchor>
              </controlPr>
            </control>
          </mc:Choice>
        </mc:AlternateContent>
        <mc:AlternateContent xmlns:mc="http://schemas.openxmlformats.org/markup-compatibility/2006">
          <mc:Choice Requires="x14">
            <control shapeId="4612" r:id="rId224" name="Check Box 1540">
              <controlPr defaultSize="0" autoFill="0" autoLine="0" autoPict="0">
                <anchor moveWithCells="1">
                  <from>
                    <xdr:col>5</xdr:col>
                    <xdr:colOff>38100</xdr:colOff>
                    <xdr:row>57</xdr:row>
                    <xdr:rowOff>0</xdr:rowOff>
                  </from>
                  <to>
                    <xdr:col>6</xdr:col>
                    <xdr:colOff>76200</xdr:colOff>
                    <xdr:row>58</xdr:row>
                    <xdr:rowOff>7620</xdr:rowOff>
                  </to>
                </anchor>
              </controlPr>
            </control>
          </mc:Choice>
        </mc:AlternateContent>
        <mc:AlternateContent xmlns:mc="http://schemas.openxmlformats.org/markup-compatibility/2006">
          <mc:Choice Requires="x14">
            <control shapeId="4613" r:id="rId225" name="Check Box 1541">
              <controlPr defaultSize="0" autoFill="0" autoLine="0" autoPict="0">
                <anchor moveWithCells="1">
                  <from>
                    <xdr:col>6</xdr:col>
                    <xdr:colOff>38100</xdr:colOff>
                    <xdr:row>57</xdr:row>
                    <xdr:rowOff>0</xdr:rowOff>
                  </from>
                  <to>
                    <xdr:col>7</xdr:col>
                    <xdr:colOff>76200</xdr:colOff>
                    <xdr:row>58</xdr:row>
                    <xdr:rowOff>7620</xdr:rowOff>
                  </to>
                </anchor>
              </controlPr>
            </control>
          </mc:Choice>
        </mc:AlternateContent>
        <mc:AlternateContent xmlns:mc="http://schemas.openxmlformats.org/markup-compatibility/2006">
          <mc:Choice Requires="x14">
            <control shapeId="4614" r:id="rId226" name="Check Box 1542">
              <controlPr defaultSize="0" autoFill="0" autoLine="0" autoPict="0">
                <anchor moveWithCells="1">
                  <from>
                    <xdr:col>7</xdr:col>
                    <xdr:colOff>38100</xdr:colOff>
                    <xdr:row>57</xdr:row>
                    <xdr:rowOff>0</xdr:rowOff>
                  </from>
                  <to>
                    <xdr:col>8</xdr:col>
                    <xdr:colOff>76200</xdr:colOff>
                    <xdr:row>58</xdr:row>
                    <xdr:rowOff>7620</xdr:rowOff>
                  </to>
                </anchor>
              </controlPr>
            </control>
          </mc:Choice>
        </mc:AlternateContent>
        <mc:AlternateContent xmlns:mc="http://schemas.openxmlformats.org/markup-compatibility/2006">
          <mc:Choice Requires="x14">
            <control shapeId="4615" r:id="rId227" name="Check Box 1543">
              <controlPr defaultSize="0" autoFill="0" autoLine="0" autoPict="0">
                <anchor moveWithCells="1">
                  <from>
                    <xdr:col>8</xdr:col>
                    <xdr:colOff>38100</xdr:colOff>
                    <xdr:row>57</xdr:row>
                    <xdr:rowOff>0</xdr:rowOff>
                  </from>
                  <to>
                    <xdr:col>9</xdr:col>
                    <xdr:colOff>76200</xdr:colOff>
                    <xdr:row>58</xdr:row>
                    <xdr:rowOff>7620</xdr:rowOff>
                  </to>
                </anchor>
              </controlPr>
            </control>
          </mc:Choice>
        </mc:AlternateContent>
        <mc:AlternateContent xmlns:mc="http://schemas.openxmlformats.org/markup-compatibility/2006">
          <mc:Choice Requires="x14">
            <control shapeId="4616" r:id="rId228" name="Check Box 1544">
              <controlPr defaultSize="0" autoFill="0" autoLine="0" autoPict="0">
                <anchor moveWithCells="1">
                  <from>
                    <xdr:col>9</xdr:col>
                    <xdr:colOff>38100</xdr:colOff>
                    <xdr:row>57</xdr:row>
                    <xdr:rowOff>0</xdr:rowOff>
                  </from>
                  <to>
                    <xdr:col>10</xdr:col>
                    <xdr:colOff>76200</xdr:colOff>
                    <xdr:row>58</xdr:row>
                    <xdr:rowOff>7620</xdr:rowOff>
                  </to>
                </anchor>
              </controlPr>
            </control>
          </mc:Choice>
        </mc:AlternateContent>
        <mc:AlternateContent xmlns:mc="http://schemas.openxmlformats.org/markup-compatibility/2006">
          <mc:Choice Requires="x14">
            <control shapeId="4617" r:id="rId229" name="Check Box 1545">
              <controlPr defaultSize="0" autoFill="0" autoLine="0" autoPict="0">
                <anchor moveWithCells="1">
                  <from>
                    <xdr:col>10</xdr:col>
                    <xdr:colOff>38100</xdr:colOff>
                    <xdr:row>57</xdr:row>
                    <xdr:rowOff>0</xdr:rowOff>
                  </from>
                  <to>
                    <xdr:col>11</xdr:col>
                    <xdr:colOff>76200</xdr:colOff>
                    <xdr:row>58</xdr:row>
                    <xdr:rowOff>7620</xdr:rowOff>
                  </to>
                </anchor>
              </controlPr>
            </control>
          </mc:Choice>
        </mc:AlternateContent>
        <mc:AlternateContent xmlns:mc="http://schemas.openxmlformats.org/markup-compatibility/2006">
          <mc:Choice Requires="x14">
            <control shapeId="4618" r:id="rId230" name="Check Box 1546">
              <controlPr defaultSize="0" autoFill="0" autoLine="0" autoPict="0">
                <anchor moveWithCells="1">
                  <from>
                    <xdr:col>3</xdr:col>
                    <xdr:colOff>38100</xdr:colOff>
                    <xdr:row>58</xdr:row>
                    <xdr:rowOff>0</xdr:rowOff>
                  </from>
                  <to>
                    <xdr:col>4</xdr:col>
                    <xdr:colOff>76200</xdr:colOff>
                    <xdr:row>59</xdr:row>
                    <xdr:rowOff>7620</xdr:rowOff>
                  </to>
                </anchor>
              </controlPr>
            </control>
          </mc:Choice>
        </mc:AlternateContent>
        <mc:AlternateContent xmlns:mc="http://schemas.openxmlformats.org/markup-compatibility/2006">
          <mc:Choice Requires="x14">
            <control shapeId="4619" r:id="rId231" name="Check Box 1547">
              <controlPr defaultSize="0" autoFill="0" autoLine="0" autoPict="0">
                <anchor moveWithCells="1">
                  <from>
                    <xdr:col>4</xdr:col>
                    <xdr:colOff>38100</xdr:colOff>
                    <xdr:row>58</xdr:row>
                    <xdr:rowOff>0</xdr:rowOff>
                  </from>
                  <to>
                    <xdr:col>5</xdr:col>
                    <xdr:colOff>76200</xdr:colOff>
                    <xdr:row>59</xdr:row>
                    <xdr:rowOff>7620</xdr:rowOff>
                  </to>
                </anchor>
              </controlPr>
            </control>
          </mc:Choice>
        </mc:AlternateContent>
        <mc:AlternateContent xmlns:mc="http://schemas.openxmlformats.org/markup-compatibility/2006">
          <mc:Choice Requires="x14">
            <control shapeId="4620" r:id="rId232" name="Check Box 1548">
              <controlPr defaultSize="0" autoFill="0" autoLine="0" autoPict="0">
                <anchor moveWithCells="1">
                  <from>
                    <xdr:col>5</xdr:col>
                    <xdr:colOff>38100</xdr:colOff>
                    <xdr:row>58</xdr:row>
                    <xdr:rowOff>0</xdr:rowOff>
                  </from>
                  <to>
                    <xdr:col>6</xdr:col>
                    <xdr:colOff>76200</xdr:colOff>
                    <xdr:row>59</xdr:row>
                    <xdr:rowOff>7620</xdr:rowOff>
                  </to>
                </anchor>
              </controlPr>
            </control>
          </mc:Choice>
        </mc:AlternateContent>
        <mc:AlternateContent xmlns:mc="http://schemas.openxmlformats.org/markup-compatibility/2006">
          <mc:Choice Requires="x14">
            <control shapeId="4621" r:id="rId233" name="Check Box 1549">
              <controlPr defaultSize="0" autoFill="0" autoLine="0" autoPict="0">
                <anchor moveWithCells="1">
                  <from>
                    <xdr:col>6</xdr:col>
                    <xdr:colOff>38100</xdr:colOff>
                    <xdr:row>58</xdr:row>
                    <xdr:rowOff>0</xdr:rowOff>
                  </from>
                  <to>
                    <xdr:col>7</xdr:col>
                    <xdr:colOff>76200</xdr:colOff>
                    <xdr:row>59</xdr:row>
                    <xdr:rowOff>7620</xdr:rowOff>
                  </to>
                </anchor>
              </controlPr>
            </control>
          </mc:Choice>
        </mc:AlternateContent>
        <mc:AlternateContent xmlns:mc="http://schemas.openxmlformats.org/markup-compatibility/2006">
          <mc:Choice Requires="x14">
            <control shapeId="4622" r:id="rId234" name="Check Box 1550">
              <controlPr defaultSize="0" autoFill="0" autoLine="0" autoPict="0">
                <anchor moveWithCells="1">
                  <from>
                    <xdr:col>7</xdr:col>
                    <xdr:colOff>38100</xdr:colOff>
                    <xdr:row>58</xdr:row>
                    <xdr:rowOff>0</xdr:rowOff>
                  </from>
                  <to>
                    <xdr:col>8</xdr:col>
                    <xdr:colOff>76200</xdr:colOff>
                    <xdr:row>59</xdr:row>
                    <xdr:rowOff>7620</xdr:rowOff>
                  </to>
                </anchor>
              </controlPr>
            </control>
          </mc:Choice>
        </mc:AlternateContent>
        <mc:AlternateContent xmlns:mc="http://schemas.openxmlformats.org/markup-compatibility/2006">
          <mc:Choice Requires="x14">
            <control shapeId="4623" r:id="rId235" name="Check Box 1551">
              <controlPr defaultSize="0" autoFill="0" autoLine="0" autoPict="0">
                <anchor moveWithCells="1">
                  <from>
                    <xdr:col>8</xdr:col>
                    <xdr:colOff>38100</xdr:colOff>
                    <xdr:row>58</xdr:row>
                    <xdr:rowOff>0</xdr:rowOff>
                  </from>
                  <to>
                    <xdr:col>9</xdr:col>
                    <xdr:colOff>76200</xdr:colOff>
                    <xdr:row>59</xdr:row>
                    <xdr:rowOff>7620</xdr:rowOff>
                  </to>
                </anchor>
              </controlPr>
            </control>
          </mc:Choice>
        </mc:AlternateContent>
        <mc:AlternateContent xmlns:mc="http://schemas.openxmlformats.org/markup-compatibility/2006">
          <mc:Choice Requires="x14">
            <control shapeId="4624" r:id="rId236" name="Check Box 1552">
              <controlPr defaultSize="0" autoFill="0" autoLine="0" autoPict="0">
                <anchor moveWithCells="1">
                  <from>
                    <xdr:col>9</xdr:col>
                    <xdr:colOff>38100</xdr:colOff>
                    <xdr:row>58</xdr:row>
                    <xdr:rowOff>0</xdr:rowOff>
                  </from>
                  <to>
                    <xdr:col>10</xdr:col>
                    <xdr:colOff>76200</xdr:colOff>
                    <xdr:row>59</xdr:row>
                    <xdr:rowOff>7620</xdr:rowOff>
                  </to>
                </anchor>
              </controlPr>
            </control>
          </mc:Choice>
        </mc:AlternateContent>
        <mc:AlternateContent xmlns:mc="http://schemas.openxmlformats.org/markup-compatibility/2006">
          <mc:Choice Requires="x14">
            <control shapeId="4625" r:id="rId237" name="Check Box 1553">
              <controlPr defaultSize="0" autoFill="0" autoLine="0" autoPict="0">
                <anchor moveWithCells="1">
                  <from>
                    <xdr:col>10</xdr:col>
                    <xdr:colOff>38100</xdr:colOff>
                    <xdr:row>57</xdr:row>
                    <xdr:rowOff>198120</xdr:rowOff>
                  </from>
                  <to>
                    <xdr:col>11</xdr:col>
                    <xdr:colOff>76200</xdr:colOff>
                    <xdr:row>59</xdr:row>
                    <xdr:rowOff>0</xdr:rowOff>
                  </to>
                </anchor>
              </controlPr>
            </control>
          </mc:Choice>
        </mc:AlternateContent>
        <mc:AlternateContent xmlns:mc="http://schemas.openxmlformats.org/markup-compatibility/2006">
          <mc:Choice Requires="x14">
            <control shapeId="4626" r:id="rId238" name="Check Box 1554">
              <controlPr defaultSize="0" autoFill="0" autoLine="0" autoPict="0">
                <anchor moveWithCells="1">
                  <from>
                    <xdr:col>3</xdr:col>
                    <xdr:colOff>38100</xdr:colOff>
                    <xdr:row>59</xdr:row>
                    <xdr:rowOff>0</xdr:rowOff>
                  </from>
                  <to>
                    <xdr:col>4</xdr:col>
                    <xdr:colOff>76200</xdr:colOff>
                    <xdr:row>60</xdr:row>
                    <xdr:rowOff>7620</xdr:rowOff>
                  </to>
                </anchor>
              </controlPr>
            </control>
          </mc:Choice>
        </mc:AlternateContent>
        <mc:AlternateContent xmlns:mc="http://schemas.openxmlformats.org/markup-compatibility/2006">
          <mc:Choice Requires="x14">
            <control shapeId="4627" r:id="rId239" name="Check Box 1555">
              <controlPr defaultSize="0" autoFill="0" autoLine="0" autoPict="0">
                <anchor moveWithCells="1">
                  <from>
                    <xdr:col>4</xdr:col>
                    <xdr:colOff>38100</xdr:colOff>
                    <xdr:row>59</xdr:row>
                    <xdr:rowOff>0</xdr:rowOff>
                  </from>
                  <to>
                    <xdr:col>5</xdr:col>
                    <xdr:colOff>76200</xdr:colOff>
                    <xdr:row>60</xdr:row>
                    <xdr:rowOff>7620</xdr:rowOff>
                  </to>
                </anchor>
              </controlPr>
            </control>
          </mc:Choice>
        </mc:AlternateContent>
        <mc:AlternateContent xmlns:mc="http://schemas.openxmlformats.org/markup-compatibility/2006">
          <mc:Choice Requires="x14">
            <control shapeId="4628" r:id="rId240" name="Check Box 1556">
              <controlPr defaultSize="0" autoFill="0" autoLine="0" autoPict="0">
                <anchor moveWithCells="1">
                  <from>
                    <xdr:col>5</xdr:col>
                    <xdr:colOff>38100</xdr:colOff>
                    <xdr:row>59</xdr:row>
                    <xdr:rowOff>0</xdr:rowOff>
                  </from>
                  <to>
                    <xdr:col>6</xdr:col>
                    <xdr:colOff>76200</xdr:colOff>
                    <xdr:row>60</xdr:row>
                    <xdr:rowOff>7620</xdr:rowOff>
                  </to>
                </anchor>
              </controlPr>
            </control>
          </mc:Choice>
        </mc:AlternateContent>
        <mc:AlternateContent xmlns:mc="http://schemas.openxmlformats.org/markup-compatibility/2006">
          <mc:Choice Requires="x14">
            <control shapeId="4629" r:id="rId241" name="Check Box 1557">
              <controlPr defaultSize="0" autoFill="0" autoLine="0" autoPict="0">
                <anchor moveWithCells="1">
                  <from>
                    <xdr:col>6</xdr:col>
                    <xdr:colOff>38100</xdr:colOff>
                    <xdr:row>59</xdr:row>
                    <xdr:rowOff>0</xdr:rowOff>
                  </from>
                  <to>
                    <xdr:col>7</xdr:col>
                    <xdr:colOff>76200</xdr:colOff>
                    <xdr:row>60</xdr:row>
                    <xdr:rowOff>7620</xdr:rowOff>
                  </to>
                </anchor>
              </controlPr>
            </control>
          </mc:Choice>
        </mc:AlternateContent>
        <mc:AlternateContent xmlns:mc="http://schemas.openxmlformats.org/markup-compatibility/2006">
          <mc:Choice Requires="x14">
            <control shapeId="4630" r:id="rId242" name="Check Box 1558">
              <controlPr defaultSize="0" autoFill="0" autoLine="0" autoPict="0">
                <anchor moveWithCells="1">
                  <from>
                    <xdr:col>7</xdr:col>
                    <xdr:colOff>38100</xdr:colOff>
                    <xdr:row>59</xdr:row>
                    <xdr:rowOff>0</xdr:rowOff>
                  </from>
                  <to>
                    <xdr:col>8</xdr:col>
                    <xdr:colOff>76200</xdr:colOff>
                    <xdr:row>60</xdr:row>
                    <xdr:rowOff>7620</xdr:rowOff>
                  </to>
                </anchor>
              </controlPr>
            </control>
          </mc:Choice>
        </mc:AlternateContent>
        <mc:AlternateContent xmlns:mc="http://schemas.openxmlformats.org/markup-compatibility/2006">
          <mc:Choice Requires="x14">
            <control shapeId="4631" r:id="rId243" name="Check Box 1559">
              <controlPr defaultSize="0" autoFill="0" autoLine="0" autoPict="0">
                <anchor moveWithCells="1">
                  <from>
                    <xdr:col>8</xdr:col>
                    <xdr:colOff>38100</xdr:colOff>
                    <xdr:row>59</xdr:row>
                    <xdr:rowOff>0</xdr:rowOff>
                  </from>
                  <to>
                    <xdr:col>9</xdr:col>
                    <xdr:colOff>76200</xdr:colOff>
                    <xdr:row>60</xdr:row>
                    <xdr:rowOff>7620</xdr:rowOff>
                  </to>
                </anchor>
              </controlPr>
            </control>
          </mc:Choice>
        </mc:AlternateContent>
        <mc:AlternateContent xmlns:mc="http://schemas.openxmlformats.org/markup-compatibility/2006">
          <mc:Choice Requires="x14">
            <control shapeId="4632" r:id="rId244" name="Check Box 1560">
              <controlPr defaultSize="0" autoFill="0" autoLine="0" autoPict="0">
                <anchor moveWithCells="1">
                  <from>
                    <xdr:col>9</xdr:col>
                    <xdr:colOff>38100</xdr:colOff>
                    <xdr:row>59</xdr:row>
                    <xdr:rowOff>0</xdr:rowOff>
                  </from>
                  <to>
                    <xdr:col>10</xdr:col>
                    <xdr:colOff>76200</xdr:colOff>
                    <xdr:row>60</xdr:row>
                    <xdr:rowOff>7620</xdr:rowOff>
                  </to>
                </anchor>
              </controlPr>
            </control>
          </mc:Choice>
        </mc:AlternateContent>
        <mc:AlternateContent xmlns:mc="http://schemas.openxmlformats.org/markup-compatibility/2006">
          <mc:Choice Requires="x14">
            <control shapeId="4633" r:id="rId245" name="Check Box 1561">
              <controlPr defaultSize="0" autoFill="0" autoLine="0" autoPict="0">
                <anchor moveWithCells="1">
                  <from>
                    <xdr:col>10</xdr:col>
                    <xdr:colOff>38100</xdr:colOff>
                    <xdr:row>59</xdr:row>
                    <xdr:rowOff>0</xdr:rowOff>
                  </from>
                  <to>
                    <xdr:col>11</xdr:col>
                    <xdr:colOff>76200</xdr:colOff>
                    <xdr:row>60</xdr:row>
                    <xdr:rowOff>7620</xdr:rowOff>
                  </to>
                </anchor>
              </controlPr>
            </control>
          </mc:Choice>
        </mc:AlternateContent>
        <mc:AlternateContent xmlns:mc="http://schemas.openxmlformats.org/markup-compatibility/2006">
          <mc:Choice Requires="x14">
            <control shapeId="4634" r:id="rId246" name="Check Box 1562">
              <controlPr defaultSize="0" autoFill="0" autoLine="0" autoPict="0">
                <anchor moveWithCells="1">
                  <from>
                    <xdr:col>3</xdr:col>
                    <xdr:colOff>38100</xdr:colOff>
                    <xdr:row>60</xdr:row>
                    <xdr:rowOff>0</xdr:rowOff>
                  </from>
                  <to>
                    <xdr:col>4</xdr:col>
                    <xdr:colOff>76200</xdr:colOff>
                    <xdr:row>61</xdr:row>
                    <xdr:rowOff>7620</xdr:rowOff>
                  </to>
                </anchor>
              </controlPr>
            </control>
          </mc:Choice>
        </mc:AlternateContent>
        <mc:AlternateContent xmlns:mc="http://schemas.openxmlformats.org/markup-compatibility/2006">
          <mc:Choice Requires="x14">
            <control shapeId="4635" r:id="rId247" name="Check Box 1563">
              <controlPr defaultSize="0" autoFill="0" autoLine="0" autoPict="0">
                <anchor moveWithCells="1">
                  <from>
                    <xdr:col>4</xdr:col>
                    <xdr:colOff>38100</xdr:colOff>
                    <xdr:row>60</xdr:row>
                    <xdr:rowOff>0</xdr:rowOff>
                  </from>
                  <to>
                    <xdr:col>5</xdr:col>
                    <xdr:colOff>76200</xdr:colOff>
                    <xdr:row>61</xdr:row>
                    <xdr:rowOff>7620</xdr:rowOff>
                  </to>
                </anchor>
              </controlPr>
            </control>
          </mc:Choice>
        </mc:AlternateContent>
        <mc:AlternateContent xmlns:mc="http://schemas.openxmlformats.org/markup-compatibility/2006">
          <mc:Choice Requires="x14">
            <control shapeId="4636" r:id="rId248" name="Check Box 1564">
              <controlPr defaultSize="0" autoFill="0" autoLine="0" autoPict="0">
                <anchor moveWithCells="1">
                  <from>
                    <xdr:col>5</xdr:col>
                    <xdr:colOff>38100</xdr:colOff>
                    <xdr:row>60</xdr:row>
                    <xdr:rowOff>0</xdr:rowOff>
                  </from>
                  <to>
                    <xdr:col>6</xdr:col>
                    <xdr:colOff>76200</xdr:colOff>
                    <xdr:row>61</xdr:row>
                    <xdr:rowOff>7620</xdr:rowOff>
                  </to>
                </anchor>
              </controlPr>
            </control>
          </mc:Choice>
        </mc:AlternateContent>
        <mc:AlternateContent xmlns:mc="http://schemas.openxmlformats.org/markup-compatibility/2006">
          <mc:Choice Requires="x14">
            <control shapeId="4637" r:id="rId249" name="Check Box 1565">
              <controlPr defaultSize="0" autoFill="0" autoLine="0" autoPict="0">
                <anchor moveWithCells="1">
                  <from>
                    <xdr:col>6</xdr:col>
                    <xdr:colOff>38100</xdr:colOff>
                    <xdr:row>60</xdr:row>
                    <xdr:rowOff>0</xdr:rowOff>
                  </from>
                  <to>
                    <xdr:col>7</xdr:col>
                    <xdr:colOff>76200</xdr:colOff>
                    <xdr:row>61</xdr:row>
                    <xdr:rowOff>7620</xdr:rowOff>
                  </to>
                </anchor>
              </controlPr>
            </control>
          </mc:Choice>
        </mc:AlternateContent>
        <mc:AlternateContent xmlns:mc="http://schemas.openxmlformats.org/markup-compatibility/2006">
          <mc:Choice Requires="x14">
            <control shapeId="4638" r:id="rId250" name="Check Box 1566">
              <controlPr defaultSize="0" autoFill="0" autoLine="0" autoPict="0">
                <anchor moveWithCells="1">
                  <from>
                    <xdr:col>7</xdr:col>
                    <xdr:colOff>38100</xdr:colOff>
                    <xdr:row>60</xdr:row>
                    <xdr:rowOff>0</xdr:rowOff>
                  </from>
                  <to>
                    <xdr:col>8</xdr:col>
                    <xdr:colOff>76200</xdr:colOff>
                    <xdr:row>61</xdr:row>
                    <xdr:rowOff>7620</xdr:rowOff>
                  </to>
                </anchor>
              </controlPr>
            </control>
          </mc:Choice>
        </mc:AlternateContent>
        <mc:AlternateContent xmlns:mc="http://schemas.openxmlformats.org/markup-compatibility/2006">
          <mc:Choice Requires="x14">
            <control shapeId="4639" r:id="rId251" name="Check Box 1567">
              <controlPr defaultSize="0" autoFill="0" autoLine="0" autoPict="0">
                <anchor moveWithCells="1">
                  <from>
                    <xdr:col>8</xdr:col>
                    <xdr:colOff>38100</xdr:colOff>
                    <xdr:row>60</xdr:row>
                    <xdr:rowOff>0</xdr:rowOff>
                  </from>
                  <to>
                    <xdr:col>9</xdr:col>
                    <xdr:colOff>76200</xdr:colOff>
                    <xdr:row>61</xdr:row>
                    <xdr:rowOff>7620</xdr:rowOff>
                  </to>
                </anchor>
              </controlPr>
            </control>
          </mc:Choice>
        </mc:AlternateContent>
        <mc:AlternateContent xmlns:mc="http://schemas.openxmlformats.org/markup-compatibility/2006">
          <mc:Choice Requires="x14">
            <control shapeId="4640" r:id="rId252" name="Check Box 1568">
              <controlPr defaultSize="0" autoFill="0" autoLine="0" autoPict="0">
                <anchor moveWithCells="1">
                  <from>
                    <xdr:col>9</xdr:col>
                    <xdr:colOff>38100</xdr:colOff>
                    <xdr:row>60</xdr:row>
                    <xdr:rowOff>0</xdr:rowOff>
                  </from>
                  <to>
                    <xdr:col>10</xdr:col>
                    <xdr:colOff>76200</xdr:colOff>
                    <xdr:row>61</xdr:row>
                    <xdr:rowOff>7620</xdr:rowOff>
                  </to>
                </anchor>
              </controlPr>
            </control>
          </mc:Choice>
        </mc:AlternateContent>
        <mc:AlternateContent xmlns:mc="http://schemas.openxmlformats.org/markup-compatibility/2006">
          <mc:Choice Requires="x14">
            <control shapeId="4641" r:id="rId253" name="Check Box 1569">
              <controlPr defaultSize="0" autoFill="0" autoLine="0" autoPict="0">
                <anchor moveWithCells="1">
                  <from>
                    <xdr:col>10</xdr:col>
                    <xdr:colOff>38100</xdr:colOff>
                    <xdr:row>60</xdr:row>
                    <xdr:rowOff>0</xdr:rowOff>
                  </from>
                  <to>
                    <xdr:col>11</xdr:col>
                    <xdr:colOff>76200</xdr:colOff>
                    <xdr:row>61</xdr:row>
                    <xdr:rowOff>7620</xdr:rowOff>
                  </to>
                </anchor>
              </controlPr>
            </control>
          </mc:Choice>
        </mc:AlternateContent>
        <mc:AlternateContent xmlns:mc="http://schemas.openxmlformats.org/markup-compatibility/2006">
          <mc:Choice Requires="x14">
            <control shapeId="4642" r:id="rId254" name="Check Box 1570">
              <controlPr defaultSize="0" autoFill="0" autoLine="0" autoPict="0">
                <anchor moveWithCells="1">
                  <from>
                    <xdr:col>3</xdr:col>
                    <xdr:colOff>38100</xdr:colOff>
                    <xdr:row>61</xdr:row>
                    <xdr:rowOff>0</xdr:rowOff>
                  </from>
                  <to>
                    <xdr:col>4</xdr:col>
                    <xdr:colOff>76200</xdr:colOff>
                    <xdr:row>62</xdr:row>
                    <xdr:rowOff>7620</xdr:rowOff>
                  </to>
                </anchor>
              </controlPr>
            </control>
          </mc:Choice>
        </mc:AlternateContent>
        <mc:AlternateContent xmlns:mc="http://schemas.openxmlformats.org/markup-compatibility/2006">
          <mc:Choice Requires="x14">
            <control shapeId="4643" r:id="rId255" name="Check Box 1571">
              <controlPr defaultSize="0" autoFill="0" autoLine="0" autoPict="0">
                <anchor moveWithCells="1">
                  <from>
                    <xdr:col>4</xdr:col>
                    <xdr:colOff>38100</xdr:colOff>
                    <xdr:row>61</xdr:row>
                    <xdr:rowOff>0</xdr:rowOff>
                  </from>
                  <to>
                    <xdr:col>5</xdr:col>
                    <xdr:colOff>76200</xdr:colOff>
                    <xdr:row>62</xdr:row>
                    <xdr:rowOff>7620</xdr:rowOff>
                  </to>
                </anchor>
              </controlPr>
            </control>
          </mc:Choice>
        </mc:AlternateContent>
        <mc:AlternateContent xmlns:mc="http://schemas.openxmlformats.org/markup-compatibility/2006">
          <mc:Choice Requires="x14">
            <control shapeId="4644" r:id="rId256" name="Check Box 1572">
              <controlPr defaultSize="0" autoFill="0" autoLine="0" autoPict="0">
                <anchor moveWithCells="1">
                  <from>
                    <xdr:col>5</xdr:col>
                    <xdr:colOff>38100</xdr:colOff>
                    <xdr:row>61</xdr:row>
                    <xdr:rowOff>0</xdr:rowOff>
                  </from>
                  <to>
                    <xdr:col>6</xdr:col>
                    <xdr:colOff>76200</xdr:colOff>
                    <xdr:row>62</xdr:row>
                    <xdr:rowOff>7620</xdr:rowOff>
                  </to>
                </anchor>
              </controlPr>
            </control>
          </mc:Choice>
        </mc:AlternateContent>
        <mc:AlternateContent xmlns:mc="http://schemas.openxmlformats.org/markup-compatibility/2006">
          <mc:Choice Requires="x14">
            <control shapeId="4645" r:id="rId257" name="Check Box 1573">
              <controlPr defaultSize="0" autoFill="0" autoLine="0" autoPict="0">
                <anchor moveWithCells="1">
                  <from>
                    <xdr:col>6</xdr:col>
                    <xdr:colOff>38100</xdr:colOff>
                    <xdr:row>61</xdr:row>
                    <xdr:rowOff>0</xdr:rowOff>
                  </from>
                  <to>
                    <xdr:col>7</xdr:col>
                    <xdr:colOff>76200</xdr:colOff>
                    <xdr:row>62</xdr:row>
                    <xdr:rowOff>7620</xdr:rowOff>
                  </to>
                </anchor>
              </controlPr>
            </control>
          </mc:Choice>
        </mc:AlternateContent>
        <mc:AlternateContent xmlns:mc="http://schemas.openxmlformats.org/markup-compatibility/2006">
          <mc:Choice Requires="x14">
            <control shapeId="4646" r:id="rId258" name="Check Box 1574">
              <controlPr defaultSize="0" autoFill="0" autoLine="0" autoPict="0">
                <anchor moveWithCells="1">
                  <from>
                    <xdr:col>7</xdr:col>
                    <xdr:colOff>38100</xdr:colOff>
                    <xdr:row>61</xdr:row>
                    <xdr:rowOff>0</xdr:rowOff>
                  </from>
                  <to>
                    <xdr:col>8</xdr:col>
                    <xdr:colOff>76200</xdr:colOff>
                    <xdr:row>62</xdr:row>
                    <xdr:rowOff>7620</xdr:rowOff>
                  </to>
                </anchor>
              </controlPr>
            </control>
          </mc:Choice>
        </mc:AlternateContent>
        <mc:AlternateContent xmlns:mc="http://schemas.openxmlformats.org/markup-compatibility/2006">
          <mc:Choice Requires="x14">
            <control shapeId="4647" r:id="rId259" name="Check Box 1575">
              <controlPr defaultSize="0" autoFill="0" autoLine="0" autoPict="0">
                <anchor moveWithCells="1">
                  <from>
                    <xdr:col>8</xdr:col>
                    <xdr:colOff>38100</xdr:colOff>
                    <xdr:row>61</xdr:row>
                    <xdr:rowOff>0</xdr:rowOff>
                  </from>
                  <to>
                    <xdr:col>9</xdr:col>
                    <xdr:colOff>76200</xdr:colOff>
                    <xdr:row>62</xdr:row>
                    <xdr:rowOff>7620</xdr:rowOff>
                  </to>
                </anchor>
              </controlPr>
            </control>
          </mc:Choice>
        </mc:AlternateContent>
        <mc:AlternateContent xmlns:mc="http://schemas.openxmlformats.org/markup-compatibility/2006">
          <mc:Choice Requires="x14">
            <control shapeId="4648" r:id="rId260" name="Check Box 1576">
              <controlPr defaultSize="0" autoFill="0" autoLine="0" autoPict="0">
                <anchor moveWithCells="1">
                  <from>
                    <xdr:col>9</xdr:col>
                    <xdr:colOff>38100</xdr:colOff>
                    <xdr:row>61</xdr:row>
                    <xdr:rowOff>0</xdr:rowOff>
                  </from>
                  <to>
                    <xdr:col>10</xdr:col>
                    <xdr:colOff>76200</xdr:colOff>
                    <xdr:row>62</xdr:row>
                    <xdr:rowOff>7620</xdr:rowOff>
                  </to>
                </anchor>
              </controlPr>
            </control>
          </mc:Choice>
        </mc:AlternateContent>
        <mc:AlternateContent xmlns:mc="http://schemas.openxmlformats.org/markup-compatibility/2006">
          <mc:Choice Requires="x14">
            <control shapeId="4649" r:id="rId261" name="Check Box 1577">
              <controlPr defaultSize="0" autoFill="0" autoLine="0" autoPict="0">
                <anchor moveWithCells="1">
                  <from>
                    <xdr:col>10</xdr:col>
                    <xdr:colOff>38100</xdr:colOff>
                    <xdr:row>61</xdr:row>
                    <xdr:rowOff>7620</xdr:rowOff>
                  </from>
                  <to>
                    <xdr:col>11</xdr:col>
                    <xdr:colOff>76200</xdr:colOff>
                    <xdr:row>62</xdr:row>
                    <xdr:rowOff>22860</xdr:rowOff>
                  </to>
                </anchor>
              </controlPr>
            </control>
          </mc:Choice>
        </mc:AlternateContent>
        <mc:AlternateContent xmlns:mc="http://schemas.openxmlformats.org/markup-compatibility/2006">
          <mc:Choice Requires="x14">
            <control shapeId="4650" r:id="rId262" name="Check Box 1578">
              <controlPr defaultSize="0" autoFill="0" autoLine="0" autoPict="0">
                <anchor moveWithCells="1">
                  <from>
                    <xdr:col>3</xdr:col>
                    <xdr:colOff>38100</xdr:colOff>
                    <xdr:row>62</xdr:row>
                    <xdr:rowOff>0</xdr:rowOff>
                  </from>
                  <to>
                    <xdr:col>4</xdr:col>
                    <xdr:colOff>76200</xdr:colOff>
                    <xdr:row>63</xdr:row>
                    <xdr:rowOff>7620</xdr:rowOff>
                  </to>
                </anchor>
              </controlPr>
            </control>
          </mc:Choice>
        </mc:AlternateContent>
        <mc:AlternateContent xmlns:mc="http://schemas.openxmlformats.org/markup-compatibility/2006">
          <mc:Choice Requires="x14">
            <control shapeId="4651" r:id="rId263" name="Check Box 1579">
              <controlPr defaultSize="0" autoFill="0" autoLine="0" autoPict="0">
                <anchor moveWithCells="1">
                  <from>
                    <xdr:col>4</xdr:col>
                    <xdr:colOff>38100</xdr:colOff>
                    <xdr:row>62</xdr:row>
                    <xdr:rowOff>0</xdr:rowOff>
                  </from>
                  <to>
                    <xdr:col>5</xdr:col>
                    <xdr:colOff>76200</xdr:colOff>
                    <xdr:row>63</xdr:row>
                    <xdr:rowOff>7620</xdr:rowOff>
                  </to>
                </anchor>
              </controlPr>
            </control>
          </mc:Choice>
        </mc:AlternateContent>
        <mc:AlternateContent xmlns:mc="http://schemas.openxmlformats.org/markup-compatibility/2006">
          <mc:Choice Requires="x14">
            <control shapeId="4652" r:id="rId264" name="Check Box 1580">
              <controlPr defaultSize="0" autoFill="0" autoLine="0" autoPict="0">
                <anchor moveWithCells="1">
                  <from>
                    <xdr:col>5</xdr:col>
                    <xdr:colOff>38100</xdr:colOff>
                    <xdr:row>62</xdr:row>
                    <xdr:rowOff>0</xdr:rowOff>
                  </from>
                  <to>
                    <xdr:col>6</xdr:col>
                    <xdr:colOff>76200</xdr:colOff>
                    <xdr:row>63</xdr:row>
                    <xdr:rowOff>7620</xdr:rowOff>
                  </to>
                </anchor>
              </controlPr>
            </control>
          </mc:Choice>
        </mc:AlternateContent>
        <mc:AlternateContent xmlns:mc="http://schemas.openxmlformats.org/markup-compatibility/2006">
          <mc:Choice Requires="x14">
            <control shapeId="4653" r:id="rId265" name="Check Box 1581">
              <controlPr defaultSize="0" autoFill="0" autoLine="0" autoPict="0">
                <anchor moveWithCells="1">
                  <from>
                    <xdr:col>6</xdr:col>
                    <xdr:colOff>38100</xdr:colOff>
                    <xdr:row>62</xdr:row>
                    <xdr:rowOff>0</xdr:rowOff>
                  </from>
                  <to>
                    <xdr:col>7</xdr:col>
                    <xdr:colOff>76200</xdr:colOff>
                    <xdr:row>63</xdr:row>
                    <xdr:rowOff>7620</xdr:rowOff>
                  </to>
                </anchor>
              </controlPr>
            </control>
          </mc:Choice>
        </mc:AlternateContent>
        <mc:AlternateContent xmlns:mc="http://schemas.openxmlformats.org/markup-compatibility/2006">
          <mc:Choice Requires="x14">
            <control shapeId="4654" r:id="rId266" name="Check Box 1582">
              <controlPr defaultSize="0" autoFill="0" autoLine="0" autoPict="0">
                <anchor moveWithCells="1">
                  <from>
                    <xdr:col>7</xdr:col>
                    <xdr:colOff>38100</xdr:colOff>
                    <xdr:row>62</xdr:row>
                    <xdr:rowOff>0</xdr:rowOff>
                  </from>
                  <to>
                    <xdr:col>8</xdr:col>
                    <xdr:colOff>76200</xdr:colOff>
                    <xdr:row>63</xdr:row>
                    <xdr:rowOff>7620</xdr:rowOff>
                  </to>
                </anchor>
              </controlPr>
            </control>
          </mc:Choice>
        </mc:AlternateContent>
        <mc:AlternateContent xmlns:mc="http://schemas.openxmlformats.org/markup-compatibility/2006">
          <mc:Choice Requires="x14">
            <control shapeId="4655" r:id="rId267" name="Check Box 1583">
              <controlPr defaultSize="0" autoFill="0" autoLine="0" autoPict="0">
                <anchor moveWithCells="1">
                  <from>
                    <xdr:col>8</xdr:col>
                    <xdr:colOff>38100</xdr:colOff>
                    <xdr:row>62</xdr:row>
                    <xdr:rowOff>0</xdr:rowOff>
                  </from>
                  <to>
                    <xdr:col>9</xdr:col>
                    <xdr:colOff>76200</xdr:colOff>
                    <xdr:row>63</xdr:row>
                    <xdr:rowOff>7620</xdr:rowOff>
                  </to>
                </anchor>
              </controlPr>
            </control>
          </mc:Choice>
        </mc:AlternateContent>
        <mc:AlternateContent xmlns:mc="http://schemas.openxmlformats.org/markup-compatibility/2006">
          <mc:Choice Requires="x14">
            <control shapeId="4656" r:id="rId268" name="Check Box 1584">
              <controlPr defaultSize="0" autoFill="0" autoLine="0" autoPict="0">
                <anchor moveWithCells="1">
                  <from>
                    <xdr:col>9</xdr:col>
                    <xdr:colOff>38100</xdr:colOff>
                    <xdr:row>62</xdr:row>
                    <xdr:rowOff>0</xdr:rowOff>
                  </from>
                  <to>
                    <xdr:col>10</xdr:col>
                    <xdr:colOff>76200</xdr:colOff>
                    <xdr:row>63</xdr:row>
                    <xdr:rowOff>7620</xdr:rowOff>
                  </to>
                </anchor>
              </controlPr>
            </control>
          </mc:Choice>
        </mc:AlternateContent>
        <mc:AlternateContent xmlns:mc="http://schemas.openxmlformats.org/markup-compatibility/2006">
          <mc:Choice Requires="x14">
            <control shapeId="4657" r:id="rId269" name="Check Box 1585">
              <controlPr defaultSize="0" autoFill="0" autoLine="0" autoPict="0">
                <anchor moveWithCells="1">
                  <from>
                    <xdr:col>10</xdr:col>
                    <xdr:colOff>38100</xdr:colOff>
                    <xdr:row>62</xdr:row>
                    <xdr:rowOff>0</xdr:rowOff>
                  </from>
                  <to>
                    <xdr:col>11</xdr:col>
                    <xdr:colOff>76200</xdr:colOff>
                    <xdr:row>63</xdr:row>
                    <xdr:rowOff>7620</xdr:rowOff>
                  </to>
                </anchor>
              </controlPr>
            </control>
          </mc:Choice>
        </mc:AlternateContent>
        <mc:AlternateContent xmlns:mc="http://schemas.openxmlformats.org/markup-compatibility/2006">
          <mc:Choice Requires="x14">
            <control shapeId="1083" r:id="rId270" name="Check Box 59">
              <controlPr defaultSize="0" autoFill="0" autoLine="0" autoPict="0">
                <anchor moveWithCells="1">
                  <from>
                    <xdr:col>3</xdr:col>
                    <xdr:colOff>38100</xdr:colOff>
                    <xdr:row>14</xdr:row>
                    <xdr:rowOff>0</xdr:rowOff>
                  </from>
                  <to>
                    <xdr:col>4</xdr:col>
                    <xdr:colOff>76200</xdr:colOff>
                    <xdr:row>15</xdr:row>
                    <xdr:rowOff>7620</xdr:rowOff>
                  </to>
                </anchor>
              </controlPr>
            </control>
          </mc:Choice>
        </mc:AlternateContent>
        <mc:AlternateContent xmlns:mc="http://schemas.openxmlformats.org/markup-compatibility/2006">
          <mc:Choice Requires="x14">
            <control shapeId="1155" r:id="rId271" name="Check Box 131">
              <controlPr defaultSize="0" autoFill="0" autoLine="0" autoPict="0">
                <anchor moveWithCells="1">
                  <from>
                    <xdr:col>4</xdr:col>
                    <xdr:colOff>38100</xdr:colOff>
                    <xdr:row>14</xdr:row>
                    <xdr:rowOff>0</xdr:rowOff>
                  </from>
                  <to>
                    <xdr:col>5</xdr:col>
                    <xdr:colOff>76200</xdr:colOff>
                    <xdr:row>15</xdr:row>
                    <xdr:rowOff>7620</xdr:rowOff>
                  </to>
                </anchor>
              </controlPr>
            </control>
          </mc:Choice>
        </mc:AlternateContent>
        <mc:AlternateContent xmlns:mc="http://schemas.openxmlformats.org/markup-compatibility/2006">
          <mc:Choice Requires="x14">
            <control shapeId="1156" r:id="rId272" name="Check Box 132">
              <controlPr defaultSize="0" autoFill="0" autoLine="0" autoPict="0">
                <anchor moveWithCells="1">
                  <from>
                    <xdr:col>5</xdr:col>
                    <xdr:colOff>38100</xdr:colOff>
                    <xdr:row>14</xdr:row>
                    <xdr:rowOff>0</xdr:rowOff>
                  </from>
                  <to>
                    <xdr:col>6</xdr:col>
                    <xdr:colOff>76200</xdr:colOff>
                    <xdr:row>15</xdr:row>
                    <xdr:rowOff>7620</xdr:rowOff>
                  </to>
                </anchor>
              </controlPr>
            </control>
          </mc:Choice>
        </mc:AlternateContent>
        <mc:AlternateContent xmlns:mc="http://schemas.openxmlformats.org/markup-compatibility/2006">
          <mc:Choice Requires="x14">
            <control shapeId="1157" r:id="rId273" name="Check Box 133">
              <controlPr defaultSize="0" autoFill="0" autoLine="0" autoPict="0">
                <anchor moveWithCells="1">
                  <from>
                    <xdr:col>6</xdr:col>
                    <xdr:colOff>38100</xdr:colOff>
                    <xdr:row>14</xdr:row>
                    <xdr:rowOff>0</xdr:rowOff>
                  </from>
                  <to>
                    <xdr:col>7</xdr:col>
                    <xdr:colOff>76200</xdr:colOff>
                    <xdr:row>15</xdr:row>
                    <xdr:rowOff>7620</xdr:rowOff>
                  </to>
                </anchor>
              </controlPr>
            </control>
          </mc:Choice>
        </mc:AlternateContent>
        <mc:AlternateContent xmlns:mc="http://schemas.openxmlformats.org/markup-compatibility/2006">
          <mc:Choice Requires="x14">
            <control shapeId="1158" r:id="rId274" name="Check Box 134">
              <controlPr defaultSize="0" autoFill="0" autoLine="0" autoPict="0">
                <anchor moveWithCells="1">
                  <from>
                    <xdr:col>7</xdr:col>
                    <xdr:colOff>38100</xdr:colOff>
                    <xdr:row>14</xdr:row>
                    <xdr:rowOff>0</xdr:rowOff>
                  </from>
                  <to>
                    <xdr:col>8</xdr:col>
                    <xdr:colOff>76200</xdr:colOff>
                    <xdr:row>15</xdr:row>
                    <xdr:rowOff>7620</xdr:rowOff>
                  </to>
                </anchor>
              </controlPr>
            </control>
          </mc:Choice>
        </mc:AlternateContent>
        <mc:AlternateContent xmlns:mc="http://schemas.openxmlformats.org/markup-compatibility/2006">
          <mc:Choice Requires="x14">
            <control shapeId="1159" r:id="rId275" name="Check Box 135">
              <controlPr defaultSize="0" autoFill="0" autoLine="0" autoPict="0">
                <anchor moveWithCells="1">
                  <from>
                    <xdr:col>8</xdr:col>
                    <xdr:colOff>38100</xdr:colOff>
                    <xdr:row>14</xdr:row>
                    <xdr:rowOff>0</xdr:rowOff>
                  </from>
                  <to>
                    <xdr:col>9</xdr:col>
                    <xdr:colOff>76200</xdr:colOff>
                    <xdr:row>15</xdr:row>
                    <xdr:rowOff>7620</xdr:rowOff>
                  </to>
                </anchor>
              </controlPr>
            </control>
          </mc:Choice>
        </mc:AlternateContent>
        <mc:AlternateContent xmlns:mc="http://schemas.openxmlformats.org/markup-compatibility/2006">
          <mc:Choice Requires="x14">
            <control shapeId="1160" r:id="rId276" name="Check Box 136">
              <controlPr defaultSize="0" autoFill="0" autoLine="0" autoPict="0">
                <anchor moveWithCells="1">
                  <from>
                    <xdr:col>9</xdr:col>
                    <xdr:colOff>38100</xdr:colOff>
                    <xdr:row>14</xdr:row>
                    <xdr:rowOff>0</xdr:rowOff>
                  </from>
                  <to>
                    <xdr:col>10</xdr:col>
                    <xdr:colOff>76200</xdr:colOff>
                    <xdr:row>15</xdr:row>
                    <xdr:rowOff>7620</xdr:rowOff>
                  </to>
                </anchor>
              </controlPr>
            </control>
          </mc:Choice>
        </mc:AlternateContent>
        <mc:AlternateContent xmlns:mc="http://schemas.openxmlformats.org/markup-compatibility/2006">
          <mc:Choice Requires="x14">
            <control shapeId="1161" r:id="rId277" name="Check Box 137">
              <controlPr defaultSize="0" autoFill="0" autoLine="0" autoPict="0">
                <anchor moveWithCells="1">
                  <from>
                    <xdr:col>10</xdr:col>
                    <xdr:colOff>38100</xdr:colOff>
                    <xdr:row>14</xdr:row>
                    <xdr:rowOff>0</xdr:rowOff>
                  </from>
                  <to>
                    <xdr:col>11</xdr:col>
                    <xdr:colOff>76200</xdr:colOff>
                    <xdr:row>15</xdr:row>
                    <xdr:rowOff>7620</xdr:rowOff>
                  </to>
                </anchor>
              </controlPr>
            </control>
          </mc:Choice>
        </mc:AlternateContent>
        <mc:AlternateContent xmlns:mc="http://schemas.openxmlformats.org/markup-compatibility/2006">
          <mc:Choice Requires="x14">
            <control shapeId="1162" r:id="rId278" name="Check Box 138">
              <controlPr defaultSize="0" autoFill="0" autoLine="0" autoPict="0">
                <anchor moveWithCells="1">
                  <from>
                    <xdr:col>3</xdr:col>
                    <xdr:colOff>38100</xdr:colOff>
                    <xdr:row>15</xdr:row>
                    <xdr:rowOff>0</xdr:rowOff>
                  </from>
                  <to>
                    <xdr:col>4</xdr:col>
                    <xdr:colOff>76200</xdr:colOff>
                    <xdr:row>16</xdr:row>
                    <xdr:rowOff>7620</xdr:rowOff>
                  </to>
                </anchor>
              </controlPr>
            </control>
          </mc:Choice>
        </mc:AlternateContent>
        <mc:AlternateContent xmlns:mc="http://schemas.openxmlformats.org/markup-compatibility/2006">
          <mc:Choice Requires="x14">
            <control shapeId="1163" r:id="rId279" name="Check Box 139">
              <controlPr defaultSize="0" autoFill="0" autoLine="0" autoPict="0">
                <anchor moveWithCells="1">
                  <from>
                    <xdr:col>4</xdr:col>
                    <xdr:colOff>38100</xdr:colOff>
                    <xdr:row>15</xdr:row>
                    <xdr:rowOff>0</xdr:rowOff>
                  </from>
                  <to>
                    <xdr:col>5</xdr:col>
                    <xdr:colOff>76200</xdr:colOff>
                    <xdr:row>16</xdr:row>
                    <xdr:rowOff>7620</xdr:rowOff>
                  </to>
                </anchor>
              </controlPr>
            </control>
          </mc:Choice>
        </mc:AlternateContent>
        <mc:AlternateContent xmlns:mc="http://schemas.openxmlformats.org/markup-compatibility/2006">
          <mc:Choice Requires="x14">
            <control shapeId="1164" r:id="rId280" name="Check Box 140">
              <controlPr defaultSize="0" autoFill="0" autoLine="0" autoPict="0">
                <anchor moveWithCells="1">
                  <from>
                    <xdr:col>5</xdr:col>
                    <xdr:colOff>38100</xdr:colOff>
                    <xdr:row>15</xdr:row>
                    <xdr:rowOff>0</xdr:rowOff>
                  </from>
                  <to>
                    <xdr:col>6</xdr:col>
                    <xdr:colOff>76200</xdr:colOff>
                    <xdr:row>16</xdr:row>
                    <xdr:rowOff>7620</xdr:rowOff>
                  </to>
                </anchor>
              </controlPr>
            </control>
          </mc:Choice>
        </mc:AlternateContent>
        <mc:AlternateContent xmlns:mc="http://schemas.openxmlformats.org/markup-compatibility/2006">
          <mc:Choice Requires="x14">
            <control shapeId="1165" r:id="rId281" name="Check Box 141">
              <controlPr defaultSize="0" autoFill="0" autoLine="0" autoPict="0">
                <anchor moveWithCells="1">
                  <from>
                    <xdr:col>6</xdr:col>
                    <xdr:colOff>38100</xdr:colOff>
                    <xdr:row>15</xdr:row>
                    <xdr:rowOff>0</xdr:rowOff>
                  </from>
                  <to>
                    <xdr:col>7</xdr:col>
                    <xdr:colOff>76200</xdr:colOff>
                    <xdr:row>16</xdr:row>
                    <xdr:rowOff>7620</xdr:rowOff>
                  </to>
                </anchor>
              </controlPr>
            </control>
          </mc:Choice>
        </mc:AlternateContent>
        <mc:AlternateContent xmlns:mc="http://schemas.openxmlformats.org/markup-compatibility/2006">
          <mc:Choice Requires="x14">
            <control shapeId="1166" r:id="rId282" name="Check Box 142">
              <controlPr defaultSize="0" autoFill="0" autoLine="0" autoPict="0">
                <anchor moveWithCells="1">
                  <from>
                    <xdr:col>7</xdr:col>
                    <xdr:colOff>38100</xdr:colOff>
                    <xdr:row>15</xdr:row>
                    <xdr:rowOff>0</xdr:rowOff>
                  </from>
                  <to>
                    <xdr:col>8</xdr:col>
                    <xdr:colOff>76200</xdr:colOff>
                    <xdr:row>16</xdr:row>
                    <xdr:rowOff>7620</xdr:rowOff>
                  </to>
                </anchor>
              </controlPr>
            </control>
          </mc:Choice>
        </mc:AlternateContent>
        <mc:AlternateContent xmlns:mc="http://schemas.openxmlformats.org/markup-compatibility/2006">
          <mc:Choice Requires="x14">
            <control shapeId="1167" r:id="rId283" name="Check Box 143">
              <controlPr defaultSize="0" autoFill="0" autoLine="0" autoPict="0">
                <anchor moveWithCells="1">
                  <from>
                    <xdr:col>8</xdr:col>
                    <xdr:colOff>38100</xdr:colOff>
                    <xdr:row>15</xdr:row>
                    <xdr:rowOff>0</xdr:rowOff>
                  </from>
                  <to>
                    <xdr:col>9</xdr:col>
                    <xdr:colOff>76200</xdr:colOff>
                    <xdr:row>16</xdr:row>
                    <xdr:rowOff>7620</xdr:rowOff>
                  </to>
                </anchor>
              </controlPr>
            </control>
          </mc:Choice>
        </mc:AlternateContent>
        <mc:AlternateContent xmlns:mc="http://schemas.openxmlformats.org/markup-compatibility/2006">
          <mc:Choice Requires="x14">
            <control shapeId="1168" r:id="rId284" name="Check Box 144">
              <controlPr defaultSize="0" autoFill="0" autoLine="0" autoPict="0">
                <anchor moveWithCells="1">
                  <from>
                    <xdr:col>9</xdr:col>
                    <xdr:colOff>38100</xdr:colOff>
                    <xdr:row>15</xdr:row>
                    <xdr:rowOff>0</xdr:rowOff>
                  </from>
                  <to>
                    <xdr:col>10</xdr:col>
                    <xdr:colOff>76200</xdr:colOff>
                    <xdr:row>16</xdr:row>
                    <xdr:rowOff>7620</xdr:rowOff>
                  </to>
                </anchor>
              </controlPr>
            </control>
          </mc:Choice>
        </mc:AlternateContent>
        <mc:AlternateContent xmlns:mc="http://schemas.openxmlformats.org/markup-compatibility/2006">
          <mc:Choice Requires="x14">
            <control shapeId="1169" r:id="rId285" name="Check Box 145">
              <controlPr defaultSize="0" autoFill="0" autoLine="0" autoPict="0">
                <anchor moveWithCells="1">
                  <from>
                    <xdr:col>10</xdr:col>
                    <xdr:colOff>38100</xdr:colOff>
                    <xdr:row>15</xdr:row>
                    <xdr:rowOff>0</xdr:rowOff>
                  </from>
                  <to>
                    <xdr:col>11</xdr:col>
                    <xdr:colOff>76200</xdr:colOff>
                    <xdr:row>16</xdr:row>
                    <xdr:rowOff>7620</xdr:rowOff>
                  </to>
                </anchor>
              </controlPr>
            </control>
          </mc:Choice>
        </mc:AlternateContent>
        <mc:AlternateContent xmlns:mc="http://schemas.openxmlformats.org/markup-compatibility/2006">
          <mc:Choice Requires="x14">
            <control shapeId="1170" r:id="rId286" name="Check Box 146">
              <controlPr defaultSize="0" autoFill="0" autoLine="0" autoPict="0">
                <anchor moveWithCells="1">
                  <from>
                    <xdr:col>3</xdr:col>
                    <xdr:colOff>38100</xdr:colOff>
                    <xdr:row>16</xdr:row>
                    <xdr:rowOff>0</xdr:rowOff>
                  </from>
                  <to>
                    <xdr:col>4</xdr:col>
                    <xdr:colOff>76200</xdr:colOff>
                    <xdr:row>17</xdr:row>
                    <xdr:rowOff>7620</xdr:rowOff>
                  </to>
                </anchor>
              </controlPr>
            </control>
          </mc:Choice>
        </mc:AlternateContent>
        <mc:AlternateContent xmlns:mc="http://schemas.openxmlformats.org/markup-compatibility/2006">
          <mc:Choice Requires="x14">
            <control shapeId="1171" r:id="rId287" name="Check Box 147">
              <controlPr defaultSize="0" autoFill="0" autoLine="0" autoPict="0">
                <anchor moveWithCells="1">
                  <from>
                    <xdr:col>4</xdr:col>
                    <xdr:colOff>38100</xdr:colOff>
                    <xdr:row>16</xdr:row>
                    <xdr:rowOff>0</xdr:rowOff>
                  </from>
                  <to>
                    <xdr:col>5</xdr:col>
                    <xdr:colOff>76200</xdr:colOff>
                    <xdr:row>17</xdr:row>
                    <xdr:rowOff>7620</xdr:rowOff>
                  </to>
                </anchor>
              </controlPr>
            </control>
          </mc:Choice>
        </mc:AlternateContent>
        <mc:AlternateContent xmlns:mc="http://schemas.openxmlformats.org/markup-compatibility/2006">
          <mc:Choice Requires="x14">
            <control shapeId="1172" r:id="rId288" name="Check Box 148">
              <controlPr defaultSize="0" autoFill="0" autoLine="0" autoPict="0">
                <anchor moveWithCells="1">
                  <from>
                    <xdr:col>5</xdr:col>
                    <xdr:colOff>38100</xdr:colOff>
                    <xdr:row>16</xdr:row>
                    <xdr:rowOff>0</xdr:rowOff>
                  </from>
                  <to>
                    <xdr:col>6</xdr:col>
                    <xdr:colOff>76200</xdr:colOff>
                    <xdr:row>17</xdr:row>
                    <xdr:rowOff>7620</xdr:rowOff>
                  </to>
                </anchor>
              </controlPr>
            </control>
          </mc:Choice>
        </mc:AlternateContent>
        <mc:AlternateContent xmlns:mc="http://schemas.openxmlformats.org/markup-compatibility/2006">
          <mc:Choice Requires="x14">
            <control shapeId="1173" r:id="rId289" name="Check Box 149">
              <controlPr defaultSize="0" autoFill="0" autoLine="0" autoPict="0">
                <anchor moveWithCells="1">
                  <from>
                    <xdr:col>6</xdr:col>
                    <xdr:colOff>38100</xdr:colOff>
                    <xdr:row>16</xdr:row>
                    <xdr:rowOff>0</xdr:rowOff>
                  </from>
                  <to>
                    <xdr:col>7</xdr:col>
                    <xdr:colOff>76200</xdr:colOff>
                    <xdr:row>17</xdr:row>
                    <xdr:rowOff>7620</xdr:rowOff>
                  </to>
                </anchor>
              </controlPr>
            </control>
          </mc:Choice>
        </mc:AlternateContent>
        <mc:AlternateContent xmlns:mc="http://schemas.openxmlformats.org/markup-compatibility/2006">
          <mc:Choice Requires="x14">
            <control shapeId="1174" r:id="rId290" name="Check Box 150">
              <controlPr defaultSize="0" autoFill="0" autoLine="0" autoPict="0">
                <anchor moveWithCells="1">
                  <from>
                    <xdr:col>7</xdr:col>
                    <xdr:colOff>38100</xdr:colOff>
                    <xdr:row>16</xdr:row>
                    <xdr:rowOff>0</xdr:rowOff>
                  </from>
                  <to>
                    <xdr:col>8</xdr:col>
                    <xdr:colOff>76200</xdr:colOff>
                    <xdr:row>17</xdr:row>
                    <xdr:rowOff>7620</xdr:rowOff>
                  </to>
                </anchor>
              </controlPr>
            </control>
          </mc:Choice>
        </mc:AlternateContent>
        <mc:AlternateContent xmlns:mc="http://schemas.openxmlformats.org/markup-compatibility/2006">
          <mc:Choice Requires="x14">
            <control shapeId="1175" r:id="rId291" name="Check Box 151">
              <controlPr defaultSize="0" autoFill="0" autoLine="0" autoPict="0">
                <anchor moveWithCells="1">
                  <from>
                    <xdr:col>8</xdr:col>
                    <xdr:colOff>38100</xdr:colOff>
                    <xdr:row>16</xdr:row>
                    <xdr:rowOff>0</xdr:rowOff>
                  </from>
                  <to>
                    <xdr:col>9</xdr:col>
                    <xdr:colOff>76200</xdr:colOff>
                    <xdr:row>17</xdr:row>
                    <xdr:rowOff>7620</xdr:rowOff>
                  </to>
                </anchor>
              </controlPr>
            </control>
          </mc:Choice>
        </mc:AlternateContent>
        <mc:AlternateContent xmlns:mc="http://schemas.openxmlformats.org/markup-compatibility/2006">
          <mc:Choice Requires="x14">
            <control shapeId="1176" r:id="rId292" name="Check Box 152">
              <controlPr defaultSize="0" autoFill="0" autoLine="0" autoPict="0">
                <anchor moveWithCells="1">
                  <from>
                    <xdr:col>9</xdr:col>
                    <xdr:colOff>38100</xdr:colOff>
                    <xdr:row>16</xdr:row>
                    <xdr:rowOff>0</xdr:rowOff>
                  </from>
                  <to>
                    <xdr:col>10</xdr:col>
                    <xdr:colOff>76200</xdr:colOff>
                    <xdr:row>17</xdr:row>
                    <xdr:rowOff>7620</xdr:rowOff>
                  </to>
                </anchor>
              </controlPr>
            </control>
          </mc:Choice>
        </mc:AlternateContent>
        <mc:AlternateContent xmlns:mc="http://schemas.openxmlformats.org/markup-compatibility/2006">
          <mc:Choice Requires="x14">
            <control shapeId="1177" r:id="rId293" name="Check Box 153">
              <controlPr defaultSize="0" autoFill="0" autoLine="0" autoPict="0">
                <anchor moveWithCells="1">
                  <from>
                    <xdr:col>10</xdr:col>
                    <xdr:colOff>38100</xdr:colOff>
                    <xdr:row>16</xdr:row>
                    <xdr:rowOff>0</xdr:rowOff>
                  </from>
                  <to>
                    <xdr:col>11</xdr:col>
                    <xdr:colOff>76200</xdr:colOff>
                    <xdr:row>17</xdr:row>
                    <xdr:rowOff>7620</xdr:rowOff>
                  </to>
                </anchor>
              </controlPr>
            </control>
          </mc:Choice>
        </mc:AlternateContent>
        <mc:AlternateContent xmlns:mc="http://schemas.openxmlformats.org/markup-compatibility/2006">
          <mc:Choice Requires="x14">
            <control shapeId="1263" r:id="rId294" name="Check Box 239">
              <controlPr defaultSize="0" autoFill="0" autoLine="0" autoPict="0">
                <anchor moveWithCells="1">
                  <from>
                    <xdr:col>3</xdr:col>
                    <xdr:colOff>38100</xdr:colOff>
                    <xdr:row>17</xdr:row>
                    <xdr:rowOff>0</xdr:rowOff>
                  </from>
                  <to>
                    <xdr:col>4</xdr:col>
                    <xdr:colOff>76200</xdr:colOff>
                    <xdr:row>18</xdr:row>
                    <xdr:rowOff>7620</xdr:rowOff>
                  </to>
                </anchor>
              </controlPr>
            </control>
          </mc:Choice>
        </mc:AlternateContent>
        <mc:AlternateContent xmlns:mc="http://schemas.openxmlformats.org/markup-compatibility/2006">
          <mc:Choice Requires="x14">
            <control shapeId="1264" r:id="rId295" name="Check Box 240">
              <controlPr defaultSize="0" autoFill="0" autoLine="0" autoPict="0">
                <anchor moveWithCells="1">
                  <from>
                    <xdr:col>4</xdr:col>
                    <xdr:colOff>38100</xdr:colOff>
                    <xdr:row>17</xdr:row>
                    <xdr:rowOff>0</xdr:rowOff>
                  </from>
                  <to>
                    <xdr:col>5</xdr:col>
                    <xdr:colOff>76200</xdr:colOff>
                    <xdr:row>18</xdr:row>
                    <xdr:rowOff>7620</xdr:rowOff>
                  </to>
                </anchor>
              </controlPr>
            </control>
          </mc:Choice>
        </mc:AlternateContent>
        <mc:AlternateContent xmlns:mc="http://schemas.openxmlformats.org/markup-compatibility/2006">
          <mc:Choice Requires="x14">
            <control shapeId="1265" r:id="rId296" name="Check Box 241">
              <controlPr defaultSize="0" autoFill="0" autoLine="0" autoPict="0">
                <anchor moveWithCells="1">
                  <from>
                    <xdr:col>5</xdr:col>
                    <xdr:colOff>38100</xdr:colOff>
                    <xdr:row>17</xdr:row>
                    <xdr:rowOff>0</xdr:rowOff>
                  </from>
                  <to>
                    <xdr:col>6</xdr:col>
                    <xdr:colOff>76200</xdr:colOff>
                    <xdr:row>18</xdr:row>
                    <xdr:rowOff>7620</xdr:rowOff>
                  </to>
                </anchor>
              </controlPr>
            </control>
          </mc:Choice>
        </mc:AlternateContent>
        <mc:AlternateContent xmlns:mc="http://schemas.openxmlformats.org/markup-compatibility/2006">
          <mc:Choice Requires="x14">
            <control shapeId="1266" r:id="rId297" name="Check Box 242">
              <controlPr defaultSize="0" autoFill="0" autoLine="0" autoPict="0">
                <anchor moveWithCells="1">
                  <from>
                    <xdr:col>6</xdr:col>
                    <xdr:colOff>38100</xdr:colOff>
                    <xdr:row>17</xdr:row>
                    <xdr:rowOff>0</xdr:rowOff>
                  </from>
                  <to>
                    <xdr:col>7</xdr:col>
                    <xdr:colOff>76200</xdr:colOff>
                    <xdr:row>18</xdr:row>
                    <xdr:rowOff>7620</xdr:rowOff>
                  </to>
                </anchor>
              </controlPr>
            </control>
          </mc:Choice>
        </mc:AlternateContent>
        <mc:AlternateContent xmlns:mc="http://schemas.openxmlformats.org/markup-compatibility/2006">
          <mc:Choice Requires="x14">
            <control shapeId="1267" r:id="rId298" name="Check Box 243">
              <controlPr defaultSize="0" autoFill="0" autoLine="0" autoPict="0">
                <anchor moveWithCells="1">
                  <from>
                    <xdr:col>7</xdr:col>
                    <xdr:colOff>38100</xdr:colOff>
                    <xdr:row>17</xdr:row>
                    <xdr:rowOff>0</xdr:rowOff>
                  </from>
                  <to>
                    <xdr:col>8</xdr:col>
                    <xdr:colOff>76200</xdr:colOff>
                    <xdr:row>18</xdr:row>
                    <xdr:rowOff>7620</xdr:rowOff>
                  </to>
                </anchor>
              </controlPr>
            </control>
          </mc:Choice>
        </mc:AlternateContent>
        <mc:AlternateContent xmlns:mc="http://schemas.openxmlformats.org/markup-compatibility/2006">
          <mc:Choice Requires="x14">
            <control shapeId="1268" r:id="rId299" name="Check Box 244">
              <controlPr defaultSize="0" autoFill="0" autoLine="0" autoPict="0">
                <anchor moveWithCells="1">
                  <from>
                    <xdr:col>8</xdr:col>
                    <xdr:colOff>38100</xdr:colOff>
                    <xdr:row>17</xdr:row>
                    <xdr:rowOff>0</xdr:rowOff>
                  </from>
                  <to>
                    <xdr:col>9</xdr:col>
                    <xdr:colOff>76200</xdr:colOff>
                    <xdr:row>18</xdr:row>
                    <xdr:rowOff>7620</xdr:rowOff>
                  </to>
                </anchor>
              </controlPr>
            </control>
          </mc:Choice>
        </mc:AlternateContent>
        <mc:AlternateContent xmlns:mc="http://schemas.openxmlformats.org/markup-compatibility/2006">
          <mc:Choice Requires="x14">
            <control shapeId="1269" r:id="rId300" name="Check Box 245">
              <controlPr defaultSize="0" autoFill="0" autoLine="0" autoPict="0">
                <anchor moveWithCells="1">
                  <from>
                    <xdr:col>9</xdr:col>
                    <xdr:colOff>38100</xdr:colOff>
                    <xdr:row>17</xdr:row>
                    <xdr:rowOff>0</xdr:rowOff>
                  </from>
                  <to>
                    <xdr:col>10</xdr:col>
                    <xdr:colOff>76200</xdr:colOff>
                    <xdr:row>18</xdr:row>
                    <xdr:rowOff>7620</xdr:rowOff>
                  </to>
                </anchor>
              </controlPr>
            </control>
          </mc:Choice>
        </mc:AlternateContent>
        <mc:AlternateContent xmlns:mc="http://schemas.openxmlformats.org/markup-compatibility/2006">
          <mc:Choice Requires="x14">
            <control shapeId="1270" r:id="rId301" name="Check Box 246">
              <controlPr defaultSize="0" autoFill="0" autoLine="0" autoPict="0">
                <anchor moveWithCells="1">
                  <from>
                    <xdr:col>10</xdr:col>
                    <xdr:colOff>38100</xdr:colOff>
                    <xdr:row>17</xdr:row>
                    <xdr:rowOff>0</xdr:rowOff>
                  </from>
                  <to>
                    <xdr:col>11</xdr:col>
                    <xdr:colOff>76200</xdr:colOff>
                    <xdr:row>18</xdr:row>
                    <xdr:rowOff>7620</xdr:rowOff>
                  </to>
                </anchor>
              </controlPr>
            </control>
          </mc:Choice>
        </mc:AlternateContent>
        <mc:AlternateContent xmlns:mc="http://schemas.openxmlformats.org/markup-compatibility/2006">
          <mc:Choice Requires="x14">
            <control shapeId="1287" r:id="rId302" name="Check Box 263">
              <controlPr defaultSize="0" autoFill="0" autoLine="0" autoPict="0">
                <anchor moveWithCells="1">
                  <from>
                    <xdr:col>3</xdr:col>
                    <xdr:colOff>38100</xdr:colOff>
                    <xdr:row>18</xdr:row>
                    <xdr:rowOff>0</xdr:rowOff>
                  </from>
                  <to>
                    <xdr:col>4</xdr:col>
                    <xdr:colOff>76200</xdr:colOff>
                    <xdr:row>19</xdr:row>
                    <xdr:rowOff>7620</xdr:rowOff>
                  </to>
                </anchor>
              </controlPr>
            </control>
          </mc:Choice>
        </mc:AlternateContent>
        <mc:AlternateContent xmlns:mc="http://schemas.openxmlformats.org/markup-compatibility/2006">
          <mc:Choice Requires="x14">
            <control shapeId="1288" r:id="rId303" name="Check Box 264">
              <controlPr defaultSize="0" autoFill="0" autoLine="0" autoPict="0">
                <anchor moveWithCells="1">
                  <from>
                    <xdr:col>4</xdr:col>
                    <xdr:colOff>38100</xdr:colOff>
                    <xdr:row>18</xdr:row>
                    <xdr:rowOff>0</xdr:rowOff>
                  </from>
                  <to>
                    <xdr:col>5</xdr:col>
                    <xdr:colOff>76200</xdr:colOff>
                    <xdr:row>19</xdr:row>
                    <xdr:rowOff>7620</xdr:rowOff>
                  </to>
                </anchor>
              </controlPr>
            </control>
          </mc:Choice>
        </mc:AlternateContent>
        <mc:AlternateContent xmlns:mc="http://schemas.openxmlformats.org/markup-compatibility/2006">
          <mc:Choice Requires="x14">
            <control shapeId="1289" r:id="rId304" name="Check Box 265">
              <controlPr defaultSize="0" autoFill="0" autoLine="0" autoPict="0">
                <anchor moveWithCells="1">
                  <from>
                    <xdr:col>5</xdr:col>
                    <xdr:colOff>38100</xdr:colOff>
                    <xdr:row>18</xdr:row>
                    <xdr:rowOff>0</xdr:rowOff>
                  </from>
                  <to>
                    <xdr:col>6</xdr:col>
                    <xdr:colOff>76200</xdr:colOff>
                    <xdr:row>19</xdr:row>
                    <xdr:rowOff>7620</xdr:rowOff>
                  </to>
                </anchor>
              </controlPr>
            </control>
          </mc:Choice>
        </mc:AlternateContent>
        <mc:AlternateContent xmlns:mc="http://schemas.openxmlformats.org/markup-compatibility/2006">
          <mc:Choice Requires="x14">
            <control shapeId="1290" r:id="rId305" name="Check Box 266">
              <controlPr defaultSize="0" autoFill="0" autoLine="0" autoPict="0">
                <anchor moveWithCells="1">
                  <from>
                    <xdr:col>6</xdr:col>
                    <xdr:colOff>38100</xdr:colOff>
                    <xdr:row>18</xdr:row>
                    <xdr:rowOff>0</xdr:rowOff>
                  </from>
                  <to>
                    <xdr:col>7</xdr:col>
                    <xdr:colOff>76200</xdr:colOff>
                    <xdr:row>19</xdr:row>
                    <xdr:rowOff>7620</xdr:rowOff>
                  </to>
                </anchor>
              </controlPr>
            </control>
          </mc:Choice>
        </mc:AlternateContent>
        <mc:AlternateContent xmlns:mc="http://schemas.openxmlformats.org/markup-compatibility/2006">
          <mc:Choice Requires="x14">
            <control shapeId="1291" r:id="rId306" name="Check Box 267">
              <controlPr defaultSize="0" autoFill="0" autoLine="0" autoPict="0">
                <anchor moveWithCells="1">
                  <from>
                    <xdr:col>7</xdr:col>
                    <xdr:colOff>38100</xdr:colOff>
                    <xdr:row>18</xdr:row>
                    <xdr:rowOff>0</xdr:rowOff>
                  </from>
                  <to>
                    <xdr:col>8</xdr:col>
                    <xdr:colOff>76200</xdr:colOff>
                    <xdr:row>19</xdr:row>
                    <xdr:rowOff>7620</xdr:rowOff>
                  </to>
                </anchor>
              </controlPr>
            </control>
          </mc:Choice>
        </mc:AlternateContent>
        <mc:AlternateContent xmlns:mc="http://schemas.openxmlformats.org/markup-compatibility/2006">
          <mc:Choice Requires="x14">
            <control shapeId="1292" r:id="rId307" name="Check Box 268">
              <controlPr defaultSize="0" autoFill="0" autoLine="0" autoPict="0">
                <anchor moveWithCells="1">
                  <from>
                    <xdr:col>8</xdr:col>
                    <xdr:colOff>38100</xdr:colOff>
                    <xdr:row>18</xdr:row>
                    <xdr:rowOff>0</xdr:rowOff>
                  </from>
                  <to>
                    <xdr:col>9</xdr:col>
                    <xdr:colOff>76200</xdr:colOff>
                    <xdr:row>19</xdr:row>
                    <xdr:rowOff>7620</xdr:rowOff>
                  </to>
                </anchor>
              </controlPr>
            </control>
          </mc:Choice>
        </mc:AlternateContent>
        <mc:AlternateContent xmlns:mc="http://schemas.openxmlformats.org/markup-compatibility/2006">
          <mc:Choice Requires="x14">
            <control shapeId="1293" r:id="rId308" name="Check Box 269">
              <controlPr defaultSize="0" autoFill="0" autoLine="0" autoPict="0">
                <anchor moveWithCells="1">
                  <from>
                    <xdr:col>9</xdr:col>
                    <xdr:colOff>38100</xdr:colOff>
                    <xdr:row>18</xdr:row>
                    <xdr:rowOff>0</xdr:rowOff>
                  </from>
                  <to>
                    <xdr:col>10</xdr:col>
                    <xdr:colOff>76200</xdr:colOff>
                    <xdr:row>19</xdr:row>
                    <xdr:rowOff>7620</xdr:rowOff>
                  </to>
                </anchor>
              </controlPr>
            </control>
          </mc:Choice>
        </mc:AlternateContent>
        <mc:AlternateContent xmlns:mc="http://schemas.openxmlformats.org/markup-compatibility/2006">
          <mc:Choice Requires="x14">
            <control shapeId="1294" r:id="rId309" name="Check Box 270">
              <controlPr defaultSize="0" autoFill="0" autoLine="0" autoPict="0">
                <anchor moveWithCells="1">
                  <from>
                    <xdr:col>10</xdr:col>
                    <xdr:colOff>38100</xdr:colOff>
                    <xdr:row>18</xdr:row>
                    <xdr:rowOff>0</xdr:rowOff>
                  </from>
                  <to>
                    <xdr:col>11</xdr:col>
                    <xdr:colOff>76200</xdr:colOff>
                    <xdr:row>19</xdr:row>
                    <xdr:rowOff>7620</xdr:rowOff>
                  </to>
                </anchor>
              </controlPr>
            </control>
          </mc:Choice>
        </mc:AlternateContent>
        <mc:AlternateContent xmlns:mc="http://schemas.openxmlformats.org/markup-compatibility/2006">
          <mc:Choice Requires="x14">
            <control shapeId="1311" r:id="rId310" name="Check Box 287">
              <controlPr defaultSize="0" autoFill="0" autoLine="0" autoPict="0">
                <anchor moveWithCells="1">
                  <from>
                    <xdr:col>3</xdr:col>
                    <xdr:colOff>38100</xdr:colOff>
                    <xdr:row>19</xdr:row>
                    <xdr:rowOff>0</xdr:rowOff>
                  </from>
                  <to>
                    <xdr:col>4</xdr:col>
                    <xdr:colOff>76200</xdr:colOff>
                    <xdr:row>20</xdr:row>
                    <xdr:rowOff>7620</xdr:rowOff>
                  </to>
                </anchor>
              </controlPr>
            </control>
          </mc:Choice>
        </mc:AlternateContent>
        <mc:AlternateContent xmlns:mc="http://schemas.openxmlformats.org/markup-compatibility/2006">
          <mc:Choice Requires="x14">
            <control shapeId="1312" r:id="rId311" name="Check Box 288">
              <controlPr defaultSize="0" autoFill="0" autoLine="0" autoPict="0">
                <anchor moveWithCells="1">
                  <from>
                    <xdr:col>4</xdr:col>
                    <xdr:colOff>38100</xdr:colOff>
                    <xdr:row>19</xdr:row>
                    <xdr:rowOff>0</xdr:rowOff>
                  </from>
                  <to>
                    <xdr:col>5</xdr:col>
                    <xdr:colOff>76200</xdr:colOff>
                    <xdr:row>20</xdr:row>
                    <xdr:rowOff>7620</xdr:rowOff>
                  </to>
                </anchor>
              </controlPr>
            </control>
          </mc:Choice>
        </mc:AlternateContent>
        <mc:AlternateContent xmlns:mc="http://schemas.openxmlformats.org/markup-compatibility/2006">
          <mc:Choice Requires="x14">
            <control shapeId="1313" r:id="rId312" name="Check Box 289">
              <controlPr defaultSize="0" autoFill="0" autoLine="0" autoPict="0">
                <anchor moveWithCells="1">
                  <from>
                    <xdr:col>5</xdr:col>
                    <xdr:colOff>38100</xdr:colOff>
                    <xdr:row>19</xdr:row>
                    <xdr:rowOff>0</xdr:rowOff>
                  </from>
                  <to>
                    <xdr:col>6</xdr:col>
                    <xdr:colOff>76200</xdr:colOff>
                    <xdr:row>20</xdr:row>
                    <xdr:rowOff>7620</xdr:rowOff>
                  </to>
                </anchor>
              </controlPr>
            </control>
          </mc:Choice>
        </mc:AlternateContent>
        <mc:AlternateContent xmlns:mc="http://schemas.openxmlformats.org/markup-compatibility/2006">
          <mc:Choice Requires="x14">
            <control shapeId="1314" r:id="rId313" name="Check Box 290">
              <controlPr defaultSize="0" autoFill="0" autoLine="0" autoPict="0">
                <anchor moveWithCells="1">
                  <from>
                    <xdr:col>6</xdr:col>
                    <xdr:colOff>38100</xdr:colOff>
                    <xdr:row>19</xdr:row>
                    <xdr:rowOff>0</xdr:rowOff>
                  </from>
                  <to>
                    <xdr:col>7</xdr:col>
                    <xdr:colOff>76200</xdr:colOff>
                    <xdr:row>20</xdr:row>
                    <xdr:rowOff>7620</xdr:rowOff>
                  </to>
                </anchor>
              </controlPr>
            </control>
          </mc:Choice>
        </mc:AlternateContent>
        <mc:AlternateContent xmlns:mc="http://schemas.openxmlformats.org/markup-compatibility/2006">
          <mc:Choice Requires="x14">
            <control shapeId="1315" r:id="rId314" name="Check Box 291">
              <controlPr defaultSize="0" autoFill="0" autoLine="0" autoPict="0">
                <anchor moveWithCells="1">
                  <from>
                    <xdr:col>7</xdr:col>
                    <xdr:colOff>38100</xdr:colOff>
                    <xdr:row>19</xdr:row>
                    <xdr:rowOff>0</xdr:rowOff>
                  </from>
                  <to>
                    <xdr:col>8</xdr:col>
                    <xdr:colOff>76200</xdr:colOff>
                    <xdr:row>20</xdr:row>
                    <xdr:rowOff>7620</xdr:rowOff>
                  </to>
                </anchor>
              </controlPr>
            </control>
          </mc:Choice>
        </mc:AlternateContent>
        <mc:AlternateContent xmlns:mc="http://schemas.openxmlformats.org/markup-compatibility/2006">
          <mc:Choice Requires="x14">
            <control shapeId="1316" r:id="rId315" name="Check Box 292">
              <controlPr defaultSize="0" autoFill="0" autoLine="0" autoPict="0">
                <anchor moveWithCells="1">
                  <from>
                    <xdr:col>8</xdr:col>
                    <xdr:colOff>38100</xdr:colOff>
                    <xdr:row>19</xdr:row>
                    <xdr:rowOff>0</xdr:rowOff>
                  </from>
                  <to>
                    <xdr:col>9</xdr:col>
                    <xdr:colOff>76200</xdr:colOff>
                    <xdr:row>20</xdr:row>
                    <xdr:rowOff>7620</xdr:rowOff>
                  </to>
                </anchor>
              </controlPr>
            </control>
          </mc:Choice>
        </mc:AlternateContent>
        <mc:AlternateContent xmlns:mc="http://schemas.openxmlformats.org/markup-compatibility/2006">
          <mc:Choice Requires="x14">
            <control shapeId="1317" r:id="rId316" name="Check Box 293">
              <controlPr defaultSize="0" autoFill="0" autoLine="0" autoPict="0">
                <anchor moveWithCells="1">
                  <from>
                    <xdr:col>9</xdr:col>
                    <xdr:colOff>38100</xdr:colOff>
                    <xdr:row>19</xdr:row>
                    <xdr:rowOff>0</xdr:rowOff>
                  </from>
                  <to>
                    <xdr:col>10</xdr:col>
                    <xdr:colOff>76200</xdr:colOff>
                    <xdr:row>20</xdr:row>
                    <xdr:rowOff>7620</xdr:rowOff>
                  </to>
                </anchor>
              </controlPr>
            </control>
          </mc:Choice>
        </mc:AlternateContent>
        <mc:AlternateContent xmlns:mc="http://schemas.openxmlformats.org/markup-compatibility/2006">
          <mc:Choice Requires="x14">
            <control shapeId="1318" r:id="rId317" name="Check Box 294">
              <controlPr defaultSize="0" autoFill="0" autoLine="0" autoPict="0">
                <anchor moveWithCells="1">
                  <from>
                    <xdr:col>10</xdr:col>
                    <xdr:colOff>38100</xdr:colOff>
                    <xdr:row>19</xdr:row>
                    <xdr:rowOff>0</xdr:rowOff>
                  </from>
                  <to>
                    <xdr:col>11</xdr:col>
                    <xdr:colOff>76200</xdr:colOff>
                    <xdr:row>20</xdr:row>
                    <xdr:rowOff>7620</xdr:rowOff>
                  </to>
                </anchor>
              </controlPr>
            </control>
          </mc:Choice>
        </mc:AlternateContent>
        <mc:AlternateContent xmlns:mc="http://schemas.openxmlformats.org/markup-compatibility/2006">
          <mc:Choice Requires="x14">
            <control shapeId="1335" r:id="rId318" name="Check Box 311">
              <controlPr defaultSize="0" autoFill="0" autoLine="0" autoPict="0">
                <anchor moveWithCells="1">
                  <from>
                    <xdr:col>3</xdr:col>
                    <xdr:colOff>38100</xdr:colOff>
                    <xdr:row>20</xdr:row>
                    <xdr:rowOff>0</xdr:rowOff>
                  </from>
                  <to>
                    <xdr:col>4</xdr:col>
                    <xdr:colOff>76200</xdr:colOff>
                    <xdr:row>21</xdr:row>
                    <xdr:rowOff>7620</xdr:rowOff>
                  </to>
                </anchor>
              </controlPr>
            </control>
          </mc:Choice>
        </mc:AlternateContent>
        <mc:AlternateContent xmlns:mc="http://schemas.openxmlformats.org/markup-compatibility/2006">
          <mc:Choice Requires="x14">
            <control shapeId="1336" r:id="rId319" name="Check Box 312">
              <controlPr defaultSize="0" autoFill="0" autoLine="0" autoPict="0">
                <anchor moveWithCells="1">
                  <from>
                    <xdr:col>4</xdr:col>
                    <xdr:colOff>38100</xdr:colOff>
                    <xdr:row>20</xdr:row>
                    <xdr:rowOff>0</xdr:rowOff>
                  </from>
                  <to>
                    <xdr:col>5</xdr:col>
                    <xdr:colOff>76200</xdr:colOff>
                    <xdr:row>21</xdr:row>
                    <xdr:rowOff>7620</xdr:rowOff>
                  </to>
                </anchor>
              </controlPr>
            </control>
          </mc:Choice>
        </mc:AlternateContent>
        <mc:AlternateContent xmlns:mc="http://schemas.openxmlformats.org/markup-compatibility/2006">
          <mc:Choice Requires="x14">
            <control shapeId="1337" r:id="rId320" name="Check Box 313">
              <controlPr defaultSize="0" autoFill="0" autoLine="0" autoPict="0">
                <anchor moveWithCells="1">
                  <from>
                    <xdr:col>5</xdr:col>
                    <xdr:colOff>38100</xdr:colOff>
                    <xdr:row>20</xdr:row>
                    <xdr:rowOff>0</xdr:rowOff>
                  </from>
                  <to>
                    <xdr:col>6</xdr:col>
                    <xdr:colOff>76200</xdr:colOff>
                    <xdr:row>21</xdr:row>
                    <xdr:rowOff>7620</xdr:rowOff>
                  </to>
                </anchor>
              </controlPr>
            </control>
          </mc:Choice>
        </mc:AlternateContent>
        <mc:AlternateContent xmlns:mc="http://schemas.openxmlformats.org/markup-compatibility/2006">
          <mc:Choice Requires="x14">
            <control shapeId="1338" r:id="rId321" name="Check Box 314">
              <controlPr defaultSize="0" autoFill="0" autoLine="0" autoPict="0">
                <anchor moveWithCells="1">
                  <from>
                    <xdr:col>6</xdr:col>
                    <xdr:colOff>38100</xdr:colOff>
                    <xdr:row>20</xdr:row>
                    <xdr:rowOff>0</xdr:rowOff>
                  </from>
                  <to>
                    <xdr:col>7</xdr:col>
                    <xdr:colOff>76200</xdr:colOff>
                    <xdr:row>21</xdr:row>
                    <xdr:rowOff>7620</xdr:rowOff>
                  </to>
                </anchor>
              </controlPr>
            </control>
          </mc:Choice>
        </mc:AlternateContent>
        <mc:AlternateContent xmlns:mc="http://schemas.openxmlformats.org/markup-compatibility/2006">
          <mc:Choice Requires="x14">
            <control shapeId="1339" r:id="rId322" name="Check Box 315">
              <controlPr defaultSize="0" autoFill="0" autoLine="0" autoPict="0">
                <anchor moveWithCells="1">
                  <from>
                    <xdr:col>7</xdr:col>
                    <xdr:colOff>38100</xdr:colOff>
                    <xdr:row>20</xdr:row>
                    <xdr:rowOff>0</xdr:rowOff>
                  </from>
                  <to>
                    <xdr:col>8</xdr:col>
                    <xdr:colOff>76200</xdr:colOff>
                    <xdr:row>21</xdr:row>
                    <xdr:rowOff>7620</xdr:rowOff>
                  </to>
                </anchor>
              </controlPr>
            </control>
          </mc:Choice>
        </mc:AlternateContent>
        <mc:AlternateContent xmlns:mc="http://schemas.openxmlformats.org/markup-compatibility/2006">
          <mc:Choice Requires="x14">
            <control shapeId="1340" r:id="rId323" name="Check Box 316">
              <controlPr defaultSize="0" autoFill="0" autoLine="0" autoPict="0">
                <anchor moveWithCells="1">
                  <from>
                    <xdr:col>8</xdr:col>
                    <xdr:colOff>38100</xdr:colOff>
                    <xdr:row>20</xdr:row>
                    <xdr:rowOff>0</xdr:rowOff>
                  </from>
                  <to>
                    <xdr:col>9</xdr:col>
                    <xdr:colOff>76200</xdr:colOff>
                    <xdr:row>21</xdr:row>
                    <xdr:rowOff>7620</xdr:rowOff>
                  </to>
                </anchor>
              </controlPr>
            </control>
          </mc:Choice>
        </mc:AlternateContent>
        <mc:AlternateContent xmlns:mc="http://schemas.openxmlformats.org/markup-compatibility/2006">
          <mc:Choice Requires="x14">
            <control shapeId="1341" r:id="rId324" name="Check Box 317">
              <controlPr defaultSize="0" autoFill="0" autoLine="0" autoPict="0">
                <anchor moveWithCells="1">
                  <from>
                    <xdr:col>9</xdr:col>
                    <xdr:colOff>38100</xdr:colOff>
                    <xdr:row>20</xdr:row>
                    <xdr:rowOff>0</xdr:rowOff>
                  </from>
                  <to>
                    <xdr:col>10</xdr:col>
                    <xdr:colOff>76200</xdr:colOff>
                    <xdr:row>21</xdr:row>
                    <xdr:rowOff>7620</xdr:rowOff>
                  </to>
                </anchor>
              </controlPr>
            </control>
          </mc:Choice>
        </mc:AlternateContent>
        <mc:AlternateContent xmlns:mc="http://schemas.openxmlformats.org/markup-compatibility/2006">
          <mc:Choice Requires="x14">
            <control shapeId="1342" r:id="rId325" name="Check Box 318">
              <controlPr defaultSize="0" autoFill="0" autoLine="0" autoPict="0">
                <anchor moveWithCells="1">
                  <from>
                    <xdr:col>10</xdr:col>
                    <xdr:colOff>38100</xdr:colOff>
                    <xdr:row>20</xdr:row>
                    <xdr:rowOff>0</xdr:rowOff>
                  </from>
                  <to>
                    <xdr:col>11</xdr:col>
                    <xdr:colOff>76200</xdr:colOff>
                    <xdr:row>21</xdr:row>
                    <xdr:rowOff>7620</xdr:rowOff>
                  </to>
                </anchor>
              </controlPr>
            </control>
          </mc:Choice>
        </mc:AlternateContent>
        <mc:AlternateContent xmlns:mc="http://schemas.openxmlformats.org/markup-compatibility/2006">
          <mc:Choice Requires="x14">
            <control shapeId="1359" r:id="rId326" name="Check Box 335">
              <controlPr defaultSize="0" autoFill="0" autoLine="0" autoPict="0">
                <anchor moveWithCells="1">
                  <from>
                    <xdr:col>3</xdr:col>
                    <xdr:colOff>38100</xdr:colOff>
                    <xdr:row>21</xdr:row>
                    <xdr:rowOff>0</xdr:rowOff>
                  </from>
                  <to>
                    <xdr:col>4</xdr:col>
                    <xdr:colOff>76200</xdr:colOff>
                    <xdr:row>22</xdr:row>
                    <xdr:rowOff>7620</xdr:rowOff>
                  </to>
                </anchor>
              </controlPr>
            </control>
          </mc:Choice>
        </mc:AlternateContent>
        <mc:AlternateContent xmlns:mc="http://schemas.openxmlformats.org/markup-compatibility/2006">
          <mc:Choice Requires="x14">
            <control shapeId="1360" r:id="rId327" name="Check Box 336">
              <controlPr defaultSize="0" autoFill="0" autoLine="0" autoPict="0">
                <anchor moveWithCells="1">
                  <from>
                    <xdr:col>4</xdr:col>
                    <xdr:colOff>38100</xdr:colOff>
                    <xdr:row>21</xdr:row>
                    <xdr:rowOff>0</xdr:rowOff>
                  </from>
                  <to>
                    <xdr:col>5</xdr:col>
                    <xdr:colOff>76200</xdr:colOff>
                    <xdr:row>22</xdr:row>
                    <xdr:rowOff>7620</xdr:rowOff>
                  </to>
                </anchor>
              </controlPr>
            </control>
          </mc:Choice>
        </mc:AlternateContent>
        <mc:AlternateContent xmlns:mc="http://schemas.openxmlformats.org/markup-compatibility/2006">
          <mc:Choice Requires="x14">
            <control shapeId="1361" r:id="rId328" name="Check Box 337">
              <controlPr defaultSize="0" autoFill="0" autoLine="0" autoPict="0">
                <anchor moveWithCells="1">
                  <from>
                    <xdr:col>5</xdr:col>
                    <xdr:colOff>38100</xdr:colOff>
                    <xdr:row>21</xdr:row>
                    <xdr:rowOff>0</xdr:rowOff>
                  </from>
                  <to>
                    <xdr:col>6</xdr:col>
                    <xdr:colOff>76200</xdr:colOff>
                    <xdr:row>22</xdr:row>
                    <xdr:rowOff>7620</xdr:rowOff>
                  </to>
                </anchor>
              </controlPr>
            </control>
          </mc:Choice>
        </mc:AlternateContent>
        <mc:AlternateContent xmlns:mc="http://schemas.openxmlformats.org/markup-compatibility/2006">
          <mc:Choice Requires="x14">
            <control shapeId="1362" r:id="rId329" name="Check Box 338">
              <controlPr defaultSize="0" autoFill="0" autoLine="0" autoPict="0">
                <anchor moveWithCells="1">
                  <from>
                    <xdr:col>6</xdr:col>
                    <xdr:colOff>38100</xdr:colOff>
                    <xdr:row>21</xdr:row>
                    <xdr:rowOff>0</xdr:rowOff>
                  </from>
                  <to>
                    <xdr:col>7</xdr:col>
                    <xdr:colOff>76200</xdr:colOff>
                    <xdr:row>22</xdr:row>
                    <xdr:rowOff>7620</xdr:rowOff>
                  </to>
                </anchor>
              </controlPr>
            </control>
          </mc:Choice>
        </mc:AlternateContent>
        <mc:AlternateContent xmlns:mc="http://schemas.openxmlformats.org/markup-compatibility/2006">
          <mc:Choice Requires="x14">
            <control shapeId="1363" r:id="rId330" name="Check Box 339">
              <controlPr defaultSize="0" autoFill="0" autoLine="0" autoPict="0">
                <anchor moveWithCells="1">
                  <from>
                    <xdr:col>7</xdr:col>
                    <xdr:colOff>38100</xdr:colOff>
                    <xdr:row>21</xdr:row>
                    <xdr:rowOff>0</xdr:rowOff>
                  </from>
                  <to>
                    <xdr:col>8</xdr:col>
                    <xdr:colOff>76200</xdr:colOff>
                    <xdr:row>22</xdr:row>
                    <xdr:rowOff>7620</xdr:rowOff>
                  </to>
                </anchor>
              </controlPr>
            </control>
          </mc:Choice>
        </mc:AlternateContent>
        <mc:AlternateContent xmlns:mc="http://schemas.openxmlformats.org/markup-compatibility/2006">
          <mc:Choice Requires="x14">
            <control shapeId="1364" r:id="rId331" name="Check Box 340">
              <controlPr defaultSize="0" autoFill="0" autoLine="0" autoPict="0">
                <anchor moveWithCells="1">
                  <from>
                    <xdr:col>8</xdr:col>
                    <xdr:colOff>38100</xdr:colOff>
                    <xdr:row>21</xdr:row>
                    <xdr:rowOff>0</xdr:rowOff>
                  </from>
                  <to>
                    <xdr:col>9</xdr:col>
                    <xdr:colOff>76200</xdr:colOff>
                    <xdr:row>22</xdr:row>
                    <xdr:rowOff>7620</xdr:rowOff>
                  </to>
                </anchor>
              </controlPr>
            </control>
          </mc:Choice>
        </mc:AlternateContent>
        <mc:AlternateContent xmlns:mc="http://schemas.openxmlformats.org/markup-compatibility/2006">
          <mc:Choice Requires="x14">
            <control shapeId="1365" r:id="rId332" name="Check Box 341">
              <controlPr defaultSize="0" autoFill="0" autoLine="0" autoPict="0">
                <anchor moveWithCells="1">
                  <from>
                    <xdr:col>9</xdr:col>
                    <xdr:colOff>38100</xdr:colOff>
                    <xdr:row>21</xdr:row>
                    <xdr:rowOff>0</xdr:rowOff>
                  </from>
                  <to>
                    <xdr:col>10</xdr:col>
                    <xdr:colOff>76200</xdr:colOff>
                    <xdr:row>22</xdr:row>
                    <xdr:rowOff>7620</xdr:rowOff>
                  </to>
                </anchor>
              </controlPr>
            </control>
          </mc:Choice>
        </mc:AlternateContent>
        <mc:AlternateContent xmlns:mc="http://schemas.openxmlformats.org/markup-compatibility/2006">
          <mc:Choice Requires="x14">
            <control shapeId="1366" r:id="rId333" name="Check Box 342">
              <controlPr defaultSize="0" autoFill="0" autoLine="0" autoPict="0">
                <anchor moveWithCells="1">
                  <from>
                    <xdr:col>10</xdr:col>
                    <xdr:colOff>38100</xdr:colOff>
                    <xdr:row>21</xdr:row>
                    <xdr:rowOff>0</xdr:rowOff>
                  </from>
                  <to>
                    <xdr:col>11</xdr:col>
                    <xdr:colOff>76200</xdr:colOff>
                    <xdr:row>22</xdr:row>
                    <xdr:rowOff>7620</xdr:rowOff>
                  </to>
                </anchor>
              </controlPr>
            </control>
          </mc:Choice>
        </mc:AlternateContent>
        <mc:AlternateContent xmlns:mc="http://schemas.openxmlformats.org/markup-compatibility/2006">
          <mc:Choice Requires="x14">
            <control shapeId="1383" r:id="rId334" name="Check Box 359">
              <controlPr defaultSize="0" autoFill="0" autoLine="0" autoPict="0">
                <anchor moveWithCells="1">
                  <from>
                    <xdr:col>3</xdr:col>
                    <xdr:colOff>38100</xdr:colOff>
                    <xdr:row>22</xdr:row>
                    <xdr:rowOff>0</xdr:rowOff>
                  </from>
                  <to>
                    <xdr:col>4</xdr:col>
                    <xdr:colOff>76200</xdr:colOff>
                    <xdr:row>23</xdr:row>
                    <xdr:rowOff>7620</xdr:rowOff>
                  </to>
                </anchor>
              </controlPr>
            </control>
          </mc:Choice>
        </mc:AlternateContent>
        <mc:AlternateContent xmlns:mc="http://schemas.openxmlformats.org/markup-compatibility/2006">
          <mc:Choice Requires="x14">
            <control shapeId="1384" r:id="rId335" name="Check Box 360">
              <controlPr defaultSize="0" autoFill="0" autoLine="0" autoPict="0">
                <anchor moveWithCells="1">
                  <from>
                    <xdr:col>4</xdr:col>
                    <xdr:colOff>38100</xdr:colOff>
                    <xdr:row>22</xdr:row>
                    <xdr:rowOff>0</xdr:rowOff>
                  </from>
                  <to>
                    <xdr:col>5</xdr:col>
                    <xdr:colOff>76200</xdr:colOff>
                    <xdr:row>23</xdr:row>
                    <xdr:rowOff>7620</xdr:rowOff>
                  </to>
                </anchor>
              </controlPr>
            </control>
          </mc:Choice>
        </mc:AlternateContent>
        <mc:AlternateContent xmlns:mc="http://schemas.openxmlformats.org/markup-compatibility/2006">
          <mc:Choice Requires="x14">
            <control shapeId="1385" r:id="rId336" name="Check Box 361">
              <controlPr defaultSize="0" autoFill="0" autoLine="0" autoPict="0">
                <anchor moveWithCells="1">
                  <from>
                    <xdr:col>5</xdr:col>
                    <xdr:colOff>38100</xdr:colOff>
                    <xdr:row>22</xdr:row>
                    <xdr:rowOff>0</xdr:rowOff>
                  </from>
                  <to>
                    <xdr:col>6</xdr:col>
                    <xdr:colOff>76200</xdr:colOff>
                    <xdr:row>23</xdr:row>
                    <xdr:rowOff>7620</xdr:rowOff>
                  </to>
                </anchor>
              </controlPr>
            </control>
          </mc:Choice>
        </mc:AlternateContent>
        <mc:AlternateContent xmlns:mc="http://schemas.openxmlformats.org/markup-compatibility/2006">
          <mc:Choice Requires="x14">
            <control shapeId="1386" r:id="rId337" name="Check Box 362">
              <controlPr defaultSize="0" autoFill="0" autoLine="0" autoPict="0">
                <anchor moveWithCells="1">
                  <from>
                    <xdr:col>6</xdr:col>
                    <xdr:colOff>38100</xdr:colOff>
                    <xdr:row>22</xdr:row>
                    <xdr:rowOff>0</xdr:rowOff>
                  </from>
                  <to>
                    <xdr:col>7</xdr:col>
                    <xdr:colOff>76200</xdr:colOff>
                    <xdr:row>23</xdr:row>
                    <xdr:rowOff>7620</xdr:rowOff>
                  </to>
                </anchor>
              </controlPr>
            </control>
          </mc:Choice>
        </mc:AlternateContent>
        <mc:AlternateContent xmlns:mc="http://schemas.openxmlformats.org/markup-compatibility/2006">
          <mc:Choice Requires="x14">
            <control shapeId="1387" r:id="rId338" name="Check Box 363">
              <controlPr defaultSize="0" autoFill="0" autoLine="0" autoPict="0">
                <anchor moveWithCells="1">
                  <from>
                    <xdr:col>7</xdr:col>
                    <xdr:colOff>38100</xdr:colOff>
                    <xdr:row>22</xdr:row>
                    <xdr:rowOff>0</xdr:rowOff>
                  </from>
                  <to>
                    <xdr:col>8</xdr:col>
                    <xdr:colOff>76200</xdr:colOff>
                    <xdr:row>23</xdr:row>
                    <xdr:rowOff>7620</xdr:rowOff>
                  </to>
                </anchor>
              </controlPr>
            </control>
          </mc:Choice>
        </mc:AlternateContent>
        <mc:AlternateContent xmlns:mc="http://schemas.openxmlformats.org/markup-compatibility/2006">
          <mc:Choice Requires="x14">
            <control shapeId="1388" r:id="rId339" name="Check Box 364">
              <controlPr defaultSize="0" autoFill="0" autoLine="0" autoPict="0">
                <anchor moveWithCells="1">
                  <from>
                    <xdr:col>8</xdr:col>
                    <xdr:colOff>38100</xdr:colOff>
                    <xdr:row>22</xdr:row>
                    <xdr:rowOff>0</xdr:rowOff>
                  </from>
                  <to>
                    <xdr:col>9</xdr:col>
                    <xdr:colOff>76200</xdr:colOff>
                    <xdr:row>23</xdr:row>
                    <xdr:rowOff>7620</xdr:rowOff>
                  </to>
                </anchor>
              </controlPr>
            </control>
          </mc:Choice>
        </mc:AlternateContent>
        <mc:AlternateContent xmlns:mc="http://schemas.openxmlformats.org/markup-compatibility/2006">
          <mc:Choice Requires="x14">
            <control shapeId="1389" r:id="rId340" name="Check Box 365">
              <controlPr defaultSize="0" autoFill="0" autoLine="0" autoPict="0">
                <anchor moveWithCells="1">
                  <from>
                    <xdr:col>9</xdr:col>
                    <xdr:colOff>38100</xdr:colOff>
                    <xdr:row>22</xdr:row>
                    <xdr:rowOff>0</xdr:rowOff>
                  </from>
                  <to>
                    <xdr:col>10</xdr:col>
                    <xdr:colOff>76200</xdr:colOff>
                    <xdr:row>23</xdr:row>
                    <xdr:rowOff>7620</xdr:rowOff>
                  </to>
                </anchor>
              </controlPr>
            </control>
          </mc:Choice>
        </mc:AlternateContent>
        <mc:AlternateContent xmlns:mc="http://schemas.openxmlformats.org/markup-compatibility/2006">
          <mc:Choice Requires="x14">
            <control shapeId="1390" r:id="rId341" name="Check Box 366">
              <controlPr defaultSize="0" autoFill="0" autoLine="0" autoPict="0">
                <anchor moveWithCells="1">
                  <from>
                    <xdr:col>10</xdr:col>
                    <xdr:colOff>38100</xdr:colOff>
                    <xdr:row>22</xdr:row>
                    <xdr:rowOff>0</xdr:rowOff>
                  </from>
                  <to>
                    <xdr:col>11</xdr:col>
                    <xdr:colOff>76200</xdr:colOff>
                    <xdr:row>23</xdr:row>
                    <xdr:rowOff>7620</xdr:rowOff>
                  </to>
                </anchor>
              </controlPr>
            </control>
          </mc:Choice>
        </mc:AlternateContent>
        <mc:AlternateContent xmlns:mc="http://schemas.openxmlformats.org/markup-compatibility/2006">
          <mc:Choice Requires="x14">
            <control shapeId="1407" r:id="rId342" name="Check Box 383">
              <controlPr defaultSize="0" autoFill="0" autoLine="0" autoPict="0">
                <anchor moveWithCells="1">
                  <from>
                    <xdr:col>3</xdr:col>
                    <xdr:colOff>38100</xdr:colOff>
                    <xdr:row>23</xdr:row>
                    <xdr:rowOff>0</xdr:rowOff>
                  </from>
                  <to>
                    <xdr:col>4</xdr:col>
                    <xdr:colOff>76200</xdr:colOff>
                    <xdr:row>24</xdr:row>
                    <xdr:rowOff>7620</xdr:rowOff>
                  </to>
                </anchor>
              </controlPr>
            </control>
          </mc:Choice>
        </mc:AlternateContent>
        <mc:AlternateContent xmlns:mc="http://schemas.openxmlformats.org/markup-compatibility/2006">
          <mc:Choice Requires="x14">
            <control shapeId="1408" r:id="rId343" name="Check Box 384">
              <controlPr defaultSize="0" autoFill="0" autoLine="0" autoPict="0">
                <anchor moveWithCells="1">
                  <from>
                    <xdr:col>4</xdr:col>
                    <xdr:colOff>38100</xdr:colOff>
                    <xdr:row>23</xdr:row>
                    <xdr:rowOff>0</xdr:rowOff>
                  </from>
                  <to>
                    <xdr:col>5</xdr:col>
                    <xdr:colOff>76200</xdr:colOff>
                    <xdr:row>24</xdr:row>
                    <xdr:rowOff>7620</xdr:rowOff>
                  </to>
                </anchor>
              </controlPr>
            </control>
          </mc:Choice>
        </mc:AlternateContent>
        <mc:AlternateContent xmlns:mc="http://schemas.openxmlformats.org/markup-compatibility/2006">
          <mc:Choice Requires="x14">
            <control shapeId="1409" r:id="rId344" name="Check Box 385">
              <controlPr defaultSize="0" autoFill="0" autoLine="0" autoPict="0">
                <anchor moveWithCells="1">
                  <from>
                    <xdr:col>5</xdr:col>
                    <xdr:colOff>38100</xdr:colOff>
                    <xdr:row>23</xdr:row>
                    <xdr:rowOff>0</xdr:rowOff>
                  </from>
                  <to>
                    <xdr:col>6</xdr:col>
                    <xdr:colOff>76200</xdr:colOff>
                    <xdr:row>24</xdr:row>
                    <xdr:rowOff>7620</xdr:rowOff>
                  </to>
                </anchor>
              </controlPr>
            </control>
          </mc:Choice>
        </mc:AlternateContent>
        <mc:AlternateContent xmlns:mc="http://schemas.openxmlformats.org/markup-compatibility/2006">
          <mc:Choice Requires="x14">
            <control shapeId="1410" r:id="rId345" name="Check Box 386">
              <controlPr defaultSize="0" autoFill="0" autoLine="0" autoPict="0">
                <anchor moveWithCells="1">
                  <from>
                    <xdr:col>6</xdr:col>
                    <xdr:colOff>38100</xdr:colOff>
                    <xdr:row>23</xdr:row>
                    <xdr:rowOff>0</xdr:rowOff>
                  </from>
                  <to>
                    <xdr:col>7</xdr:col>
                    <xdr:colOff>76200</xdr:colOff>
                    <xdr:row>24</xdr:row>
                    <xdr:rowOff>7620</xdr:rowOff>
                  </to>
                </anchor>
              </controlPr>
            </control>
          </mc:Choice>
        </mc:AlternateContent>
        <mc:AlternateContent xmlns:mc="http://schemas.openxmlformats.org/markup-compatibility/2006">
          <mc:Choice Requires="x14">
            <control shapeId="1411" r:id="rId346" name="Check Box 387">
              <controlPr defaultSize="0" autoFill="0" autoLine="0" autoPict="0">
                <anchor moveWithCells="1">
                  <from>
                    <xdr:col>7</xdr:col>
                    <xdr:colOff>38100</xdr:colOff>
                    <xdr:row>23</xdr:row>
                    <xdr:rowOff>7620</xdr:rowOff>
                  </from>
                  <to>
                    <xdr:col>8</xdr:col>
                    <xdr:colOff>76200</xdr:colOff>
                    <xdr:row>24</xdr:row>
                    <xdr:rowOff>22860</xdr:rowOff>
                  </to>
                </anchor>
              </controlPr>
            </control>
          </mc:Choice>
        </mc:AlternateContent>
        <mc:AlternateContent xmlns:mc="http://schemas.openxmlformats.org/markup-compatibility/2006">
          <mc:Choice Requires="x14">
            <control shapeId="1412" r:id="rId347" name="Check Box 388">
              <controlPr defaultSize="0" autoFill="0" autoLine="0" autoPict="0">
                <anchor moveWithCells="1">
                  <from>
                    <xdr:col>8</xdr:col>
                    <xdr:colOff>38100</xdr:colOff>
                    <xdr:row>23</xdr:row>
                    <xdr:rowOff>0</xdr:rowOff>
                  </from>
                  <to>
                    <xdr:col>9</xdr:col>
                    <xdr:colOff>76200</xdr:colOff>
                    <xdr:row>24</xdr:row>
                    <xdr:rowOff>7620</xdr:rowOff>
                  </to>
                </anchor>
              </controlPr>
            </control>
          </mc:Choice>
        </mc:AlternateContent>
        <mc:AlternateContent xmlns:mc="http://schemas.openxmlformats.org/markup-compatibility/2006">
          <mc:Choice Requires="x14">
            <control shapeId="1413" r:id="rId348" name="Check Box 389">
              <controlPr defaultSize="0" autoFill="0" autoLine="0" autoPict="0">
                <anchor moveWithCells="1">
                  <from>
                    <xdr:col>9</xdr:col>
                    <xdr:colOff>38100</xdr:colOff>
                    <xdr:row>23</xdr:row>
                    <xdr:rowOff>0</xdr:rowOff>
                  </from>
                  <to>
                    <xdr:col>10</xdr:col>
                    <xdr:colOff>76200</xdr:colOff>
                    <xdr:row>24</xdr:row>
                    <xdr:rowOff>7620</xdr:rowOff>
                  </to>
                </anchor>
              </controlPr>
            </control>
          </mc:Choice>
        </mc:AlternateContent>
        <mc:AlternateContent xmlns:mc="http://schemas.openxmlformats.org/markup-compatibility/2006">
          <mc:Choice Requires="x14">
            <control shapeId="1414" r:id="rId349" name="Check Box 390">
              <controlPr defaultSize="0" autoFill="0" autoLine="0" autoPict="0">
                <anchor moveWithCells="1">
                  <from>
                    <xdr:col>10</xdr:col>
                    <xdr:colOff>38100</xdr:colOff>
                    <xdr:row>23</xdr:row>
                    <xdr:rowOff>0</xdr:rowOff>
                  </from>
                  <to>
                    <xdr:col>11</xdr:col>
                    <xdr:colOff>76200</xdr:colOff>
                    <xdr:row>24</xdr:row>
                    <xdr:rowOff>7620</xdr:rowOff>
                  </to>
                </anchor>
              </controlPr>
            </control>
          </mc:Choice>
        </mc:AlternateContent>
        <mc:AlternateContent xmlns:mc="http://schemas.openxmlformats.org/markup-compatibility/2006">
          <mc:Choice Requires="x14">
            <control shapeId="1431" r:id="rId350" name="Check Box 407">
              <controlPr defaultSize="0" autoFill="0" autoLine="0" autoPict="0">
                <anchor moveWithCells="1">
                  <from>
                    <xdr:col>3</xdr:col>
                    <xdr:colOff>38100</xdr:colOff>
                    <xdr:row>24</xdr:row>
                    <xdr:rowOff>0</xdr:rowOff>
                  </from>
                  <to>
                    <xdr:col>4</xdr:col>
                    <xdr:colOff>76200</xdr:colOff>
                    <xdr:row>25</xdr:row>
                    <xdr:rowOff>7620</xdr:rowOff>
                  </to>
                </anchor>
              </controlPr>
            </control>
          </mc:Choice>
        </mc:AlternateContent>
        <mc:AlternateContent xmlns:mc="http://schemas.openxmlformats.org/markup-compatibility/2006">
          <mc:Choice Requires="x14">
            <control shapeId="1432" r:id="rId351" name="Check Box 408">
              <controlPr defaultSize="0" autoFill="0" autoLine="0" autoPict="0">
                <anchor moveWithCells="1">
                  <from>
                    <xdr:col>4</xdr:col>
                    <xdr:colOff>38100</xdr:colOff>
                    <xdr:row>24</xdr:row>
                    <xdr:rowOff>0</xdr:rowOff>
                  </from>
                  <to>
                    <xdr:col>5</xdr:col>
                    <xdr:colOff>76200</xdr:colOff>
                    <xdr:row>25</xdr:row>
                    <xdr:rowOff>7620</xdr:rowOff>
                  </to>
                </anchor>
              </controlPr>
            </control>
          </mc:Choice>
        </mc:AlternateContent>
        <mc:AlternateContent xmlns:mc="http://schemas.openxmlformats.org/markup-compatibility/2006">
          <mc:Choice Requires="x14">
            <control shapeId="1433" r:id="rId352" name="Check Box 409">
              <controlPr defaultSize="0" autoFill="0" autoLine="0" autoPict="0">
                <anchor moveWithCells="1">
                  <from>
                    <xdr:col>5</xdr:col>
                    <xdr:colOff>38100</xdr:colOff>
                    <xdr:row>24</xdr:row>
                    <xdr:rowOff>0</xdr:rowOff>
                  </from>
                  <to>
                    <xdr:col>6</xdr:col>
                    <xdr:colOff>76200</xdr:colOff>
                    <xdr:row>25</xdr:row>
                    <xdr:rowOff>7620</xdr:rowOff>
                  </to>
                </anchor>
              </controlPr>
            </control>
          </mc:Choice>
        </mc:AlternateContent>
        <mc:AlternateContent xmlns:mc="http://schemas.openxmlformats.org/markup-compatibility/2006">
          <mc:Choice Requires="x14">
            <control shapeId="1434" r:id="rId353" name="Check Box 410">
              <controlPr defaultSize="0" autoFill="0" autoLine="0" autoPict="0">
                <anchor moveWithCells="1">
                  <from>
                    <xdr:col>6</xdr:col>
                    <xdr:colOff>38100</xdr:colOff>
                    <xdr:row>24</xdr:row>
                    <xdr:rowOff>0</xdr:rowOff>
                  </from>
                  <to>
                    <xdr:col>7</xdr:col>
                    <xdr:colOff>76200</xdr:colOff>
                    <xdr:row>25</xdr:row>
                    <xdr:rowOff>7620</xdr:rowOff>
                  </to>
                </anchor>
              </controlPr>
            </control>
          </mc:Choice>
        </mc:AlternateContent>
        <mc:AlternateContent xmlns:mc="http://schemas.openxmlformats.org/markup-compatibility/2006">
          <mc:Choice Requires="x14">
            <control shapeId="1435" r:id="rId354" name="Check Box 411">
              <controlPr defaultSize="0" autoFill="0" autoLine="0" autoPict="0">
                <anchor moveWithCells="1">
                  <from>
                    <xdr:col>7</xdr:col>
                    <xdr:colOff>38100</xdr:colOff>
                    <xdr:row>24</xdr:row>
                    <xdr:rowOff>0</xdr:rowOff>
                  </from>
                  <to>
                    <xdr:col>8</xdr:col>
                    <xdr:colOff>76200</xdr:colOff>
                    <xdr:row>25</xdr:row>
                    <xdr:rowOff>7620</xdr:rowOff>
                  </to>
                </anchor>
              </controlPr>
            </control>
          </mc:Choice>
        </mc:AlternateContent>
        <mc:AlternateContent xmlns:mc="http://schemas.openxmlformats.org/markup-compatibility/2006">
          <mc:Choice Requires="x14">
            <control shapeId="1436" r:id="rId355" name="Check Box 412">
              <controlPr defaultSize="0" autoFill="0" autoLine="0" autoPict="0">
                <anchor moveWithCells="1">
                  <from>
                    <xdr:col>8</xdr:col>
                    <xdr:colOff>38100</xdr:colOff>
                    <xdr:row>24</xdr:row>
                    <xdr:rowOff>0</xdr:rowOff>
                  </from>
                  <to>
                    <xdr:col>9</xdr:col>
                    <xdr:colOff>76200</xdr:colOff>
                    <xdr:row>25</xdr:row>
                    <xdr:rowOff>7620</xdr:rowOff>
                  </to>
                </anchor>
              </controlPr>
            </control>
          </mc:Choice>
        </mc:AlternateContent>
        <mc:AlternateContent xmlns:mc="http://schemas.openxmlformats.org/markup-compatibility/2006">
          <mc:Choice Requires="x14">
            <control shapeId="1437" r:id="rId356" name="Check Box 413">
              <controlPr defaultSize="0" autoFill="0" autoLine="0" autoPict="0">
                <anchor moveWithCells="1">
                  <from>
                    <xdr:col>9</xdr:col>
                    <xdr:colOff>38100</xdr:colOff>
                    <xdr:row>24</xdr:row>
                    <xdr:rowOff>0</xdr:rowOff>
                  </from>
                  <to>
                    <xdr:col>10</xdr:col>
                    <xdr:colOff>76200</xdr:colOff>
                    <xdr:row>25</xdr:row>
                    <xdr:rowOff>7620</xdr:rowOff>
                  </to>
                </anchor>
              </controlPr>
            </control>
          </mc:Choice>
        </mc:AlternateContent>
        <mc:AlternateContent xmlns:mc="http://schemas.openxmlformats.org/markup-compatibility/2006">
          <mc:Choice Requires="x14">
            <control shapeId="1438" r:id="rId357" name="Check Box 414">
              <controlPr defaultSize="0" autoFill="0" autoLine="0" autoPict="0">
                <anchor moveWithCells="1">
                  <from>
                    <xdr:col>10</xdr:col>
                    <xdr:colOff>38100</xdr:colOff>
                    <xdr:row>24</xdr:row>
                    <xdr:rowOff>0</xdr:rowOff>
                  </from>
                  <to>
                    <xdr:col>11</xdr:col>
                    <xdr:colOff>76200</xdr:colOff>
                    <xdr:row>25</xdr:row>
                    <xdr:rowOff>7620</xdr:rowOff>
                  </to>
                </anchor>
              </controlPr>
            </control>
          </mc:Choice>
        </mc:AlternateContent>
        <mc:AlternateContent xmlns:mc="http://schemas.openxmlformats.org/markup-compatibility/2006">
          <mc:Choice Requires="x14">
            <control shapeId="1455" r:id="rId358" name="Check Box 431">
              <controlPr defaultSize="0" autoFill="0" autoLine="0" autoPict="0">
                <anchor moveWithCells="1">
                  <from>
                    <xdr:col>3</xdr:col>
                    <xdr:colOff>38100</xdr:colOff>
                    <xdr:row>25</xdr:row>
                    <xdr:rowOff>0</xdr:rowOff>
                  </from>
                  <to>
                    <xdr:col>4</xdr:col>
                    <xdr:colOff>76200</xdr:colOff>
                    <xdr:row>26</xdr:row>
                    <xdr:rowOff>7620</xdr:rowOff>
                  </to>
                </anchor>
              </controlPr>
            </control>
          </mc:Choice>
        </mc:AlternateContent>
        <mc:AlternateContent xmlns:mc="http://schemas.openxmlformats.org/markup-compatibility/2006">
          <mc:Choice Requires="x14">
            <control shapeId="1456" r:id="rId359" name="Check Box 432">
              <controlPr defaultSize="0" autoFill="0" autoLine="0" autoPict="0">
                <anchor moveWithCells="1">
                  <from>
                    <xdr:col>4</xdr:col>
                    <xdr:colOff>38100</xdr:colOff>
                    <xdr:row>25</xdr:row>
                    <xdr:rowOff>0</xdr:rowOff>
                  </from>
                  <to>
                    <xdr:col>5</xdr:col>
                    <xdr:colOff>76200</xdr:colOff>
                    <xdr:row>26</xdr:row>
                    <xdr:rowOff>7620</xdr:rowOff>
                  </to>
                </anchor>
              </controlPr>
            </control>
          </mc:Choice>
        </mc:AlternateContent>
        <mc:AlternateContent xmlns:mc="http://schemas.openxmlformats.org/markup-compatibility/2006">
          <mc:Choice Requires="x14">
            <control shapeId="1457" r:id="rId360" name="Check Box 433">
              <controlPr defaultSize="0" autoFill="0" autoLine="0" autoPict="0">
                <anchor moveWithCells="1">
                  <from>
                    <xdr:col>5</xdr:col>
                    <xdr:colOff>38100</xdr:colOff>
                    <xdr:row>25</xdr:row>
                    <xdr:rowOff>0</xdr:rowOff>
                  </from>
                  <to>
                    <xdr:col>6</xdr:col>
                    <xdr:colOff>76200</xdr:colOff>
                    <xdr:row>26</xdr:row>
                    <xdr:rowOff>7620</xdr:rowOff>
                  </to>
                </anchor>
              </controlPr>
            </control>
          </mc:Choice>
        </mc:AlternateContent>
        <mc:AlternateContent xmlns:mc="http://schemas.openxmlformats.org/markup-compatibility/2006">
          <mc:Choice Requires="x14">
            <control shapeId="1458" r:id="rId361" name="Check Box 434">
              <controlPr defaultSize="0" autoFill="0" autoLine="0" autoPict="0">
                <anchor moveWithCells="1">
                  <from>
                    <xdr:col>6</xdr:col>
                    <xdr:colOff>38100</xdr:colOff>
                    <xdr:row>25</xdr:row>
                    <xdr:rowOff>0</xdr:rowOff>
                  </from>
                  <to>
                    <xdr:col>7</xdr:col>
                    <xdr:colOff>76200</xdr:colOff>
                    <xdr:row>26</xdr:row>
                    <xdr:rowOff>7620</xdr:rowOff>
                  </to>
                </anchor>
              </controlPr>
            </control>
          </mc:Choice>
        </mc:AlternateContent>
        <mc:AlternateContent xmlns:mc="http://schemas.openxmlformats.org/markup-compatibility/2006">
          <mc:Choice Requires="x14">
            <control shapeId="1459" r:id="rId362" name="Check Box 435">
              <controlPr defaultSize="0" autoFill="0" autoLine="0" autoPict="0">
                <anchor moveWithCells="1">
                  <from>
                    <xdr:col>7</xdr:col>
                    <xdr:colOff>38100</xdr:colOff>
                    <xdr:row>25</xdr:row>
                    <xdr:rowOff>0</xdr:rowOff>
                  </from>
                  <to>
                    <xdr:col>8</xdr:col>
                    <xdr:colOff>76200</xdr:colOff>
                    <xdr:row>26</xdr:row>
                    <xdr:rowOff>7620</xdr:rowOff>
                  </to>
                </anchor>
              </controlPr>
            </control>
          </mc:Choice>
        </mc:AlternateContent>
        <mc:AlternateContent xmlns:mc="http://schemas.openxmlformats.org/markup-compatibility/2006">
          <mc:Choice Requires="x14">
            <control shapeId="1460" r:id="rId363" name="Check Box 436">
              <controlPr defaultSize="0" autoFill="0" autoLine="0" autoPict="0">
                <anchor moveWithCells="1">
                  <from>
                    <xdr:col>8</xdr:col>
                    <xdr:colOff>38100</xdr:colOff>
                    <xdr:row>25</xdr:row>
                    <xdr:rowOff>0</xdr:rowOff>
                  </from>
                  <to>
                    <xdr:col>9</xdr:col>
                    <xdr:colOff>76200</xdr:colOff>
                    <xdr:row>26</xdr:row>
                    <xdr:rowOff>7620</xdr:rowOff>
                  </to>
                </anchor>
              </controlPr>
            </control>
          </mc:Choice>
        </mc:AlternateContent>
        <mc:AlternateContent xmlns:mc="http://schemas.openxmlformats.org/markup-compatibility/2006">
          <mc:Choice Requires="x14">
            <control shapeId="1461" r:id="rId364" name="Check Box 437">
              <controlPr defaultSize="0" autoFill="0" autoLine="0" autoPict="0">
                <anchor moveWithCells="1">
                  <from>
                    <xdr:col>9</xdr:col>
                    <xdr:colOff>38100</xdr:colOff>
                    <xdr:row>25</xdr:row>
                    <xdr:rowOff>0</xdr:rowOff>
                  </from>
                  <to>
                    <xdr:col>10</xdr:col>
                    <xdr:colOff>76200</xdr:colOff>
                    <xdr:row>26</xdr:row>
                    <xdr:rowOff>7620</xdr:rowOff>
                  </to>
                </anchor>
              </controlPr>
            </control>
          </mc:Choice>
        </mc:AlternateContent>
        <mc:AlternateContent xmlns:mc="http://schemas.openxmlformats.org/markup-compatibility/2006">
          <mc:Choice Requires="x14">
            <control shapeId="1462" r:id="rId365" name="Check Box 438">
              <controlPr defaultSize="0" autoFill="0" autoLine="0" autoPict="0">
                <anchor moveWithCells="1">
                  <from>
                    <xdr:col>10</xdr:col>
                    <xdr:colOff>38100</xdr:colOff>
                    <xdr:row>25</xdr:row>
                    <xdr:rowOff>0</xdr:rowOff>
                  </from>
                  <to>
                    <xdr:col>11</xdr:col>
                    <xdr:colOff>76200</xdr:colOff>
                    <xdr:row>26</xdr:row>
                    <xdr:rowOff>7620</xdr:rowOff>
                  </to>
                </anchor>
              </controlPr>
            </control>
          </mc:Choice>
        </mc:AlternateContent>
        <mc:AlternateContent xmlns:mc="http://schemas.openxmlformats.org/markup-compatibility/2006">
          <mc:Choice Requires="x14">
            <control shapeId="1479" r:id="rId366" name="Check Box 455">
              <controlPr defaultSize="0" autoFill="0" autoLine="0" autoPict="0">
                <anchor moveWithCells="1">
                  <from>
                    <xdr:col>3</xdr:col>
                    <xdr:colOff>38100</xdr:colOff>
                    <xdr:row>26</xdr:row>
                    <xdr:rowOff>0</xdr:rowOff>
                  </from>
                  <to>
                    <xdr:col>4</xdr:col>
                    <xdr:colOff>76200</xdr:colOff>
                    <xdr:row>27</xdr:row>
                    <xdr:rowOff>7620</xdr:rowOff>
                  </to>
                </anchor>
              </controlPr>
            </control>
          </mc:Choice>
        </mc:AlternateContent>
        <mc:AlternateContent xmlns:mc="http://schemas.openxmlformats.org/markup-compatibility/2006">
          <mc:Choice Requires="x14">
            <control shapeId="1480" r:id="rId367" name="Check Box 456">
              <controlPr defaultSize="0" autoFill="0" autoLine="0" autoPict="0">
                <anchor moveWithCells="1">
                  <from>
                    <xdr:col>4</xdr:col>
                    <xdr:colOff>38100</xdr:colOff>
                    <xdr:row>26</xdr:row>
                    <xdr:rowOff>0</xdr:rowOff>
                  </from>
                  <to>
                    <xdr:col>5</xdr:col>
                    <xdr:colOff>76200</xdr:colOff>
                    <xdr:row>27</xdr:row>
                    <xdr:rowOff>7620</xdr:rowOff>
                  </to>
                </anchor>
              </controlPr>
            </control>
          </mc:Choice>
        </mc:AlternateContent>
        <mc:AlternateContent xmlns:mc="http://schemas.openxmlformats.org/markup-compatibility/2006">
          <mc:Choice Requires="x14">
            <control shapeId="1481" r:id="rId368" name="Check Box 457">
              <controlPr defaultSize="0" autoFill="0" autoLine="0" autoPict="0">
                <anchor moveWithCells="1">
                  <from>
                    <xdr:col>5</xdr:col>
                    <xdr:colOff>38100</xdr:colOff>
                    <xdr:row>26</xdr:row>
                    <xdr:rowOff>0</xdr:rowOff>
                  </from>
                  <to>
                    <xdr:col>6</xdr:col>
                    <xdr:colOff>76200</xdr:colOff>
                    <xdr:row>27</xdr:row>
                    <xdr:rowOff>7620</xdr:rowOff>
                  </to>
                </anchor>
              </controlPr>
            </control>
          </mc:Choice>
        </mc:AlternateContent>
        <mc:AlternateContent xmlns:mc="http://schemas.openxmlformats.org/markup-compatibility/2006">
          <mc:Choice Requires="x14">
            <control shapeId="1482" r:id="rId369" name="Check Box 458">
              <controlPr defaultSize="0" autoFill="0" autoLine="0" autoPict="0">
                <anchor moveWithCells="1">
                  <from>
                    <xdr:col>6</xdr:col>
                    <xdr:colOff>38100</xdr:colOff>
                    <xdr:row>26</xdr:row>
                    <xdr:rowOff>0</xdr:rowOff>
                  </from>
                  <to>
                    <xdr:col>7</xdr:col>
                    <xdr:colOff>76200</xdr:colOff>
                    <xdr:row>27</xdr:row>
                    <xdr:rowOff>7620</xdr:rowOff>
                  </to>
                </anchor>
              </controlPr>
            </control>
          </mc:Choice>
        </mc:AlternateContent>
        <mc:AlternateContent xmlns:mc="http://schemas.openxmlformats.org/markup-compatibility/2006">
          <mc:Choice Requires="x14">
            <control shapeId="1483" r:id="rId370" name="Check Box 459">
              <controlPr defaultSize="0" autoFill="0" autoLine="0" autoPict="0">
                <anchor moveWithCells="1">
                  <from>
                    <xdr:col>7</xdr:col>
                    <xdr:colOff>38100</xdr:colOff>
                    <xdr:row>26</xdr:row>
                    <xdr:rowOff>0</xdr:rowOff>
                  </from>
                  <to>
                    <xdr:col>8</xdr:col>
                    <xdr:colOff>76200</xdr:colOff>
                    <xdr:row>27</xdr:row>
                    <xdr:rowOff>7620</xdr:rowOff>
                  </to>
                </anchor>
              </controlPr>
            </control>
          </mc:Choice>
        </mc:AlternateContent>
        <mc:AlternateContent xmlns:mc="http://schemas.openxmlformats.org/markup-compatibility/2006">
          <mc:Choice Requires="x14">
            <control shapeId="1484" r:id="rId371" name="Check Box 460">
              <controlPr defaultSize="0" autoFill="0" autoLine="0" autoPict="0">
                <anchor moveWithCells="1">
                  <from>
                    <xdr:col>8</xdr:col>
                    <xdr:colOff>38100</xdr:colOff>
                    <xdr:row>26</xdr:row>
                    <xdr:rowOff>0</xdr:rowOff>
                  </from>
                  <to>
                    <xdr:col>9</xdr:col>
                    <xdr:colOff>76200</xdr:colOff>
                    <xdr:row>27</xdr:row>
                    <xdr:rowOff>7620</xdr:rowOff>
                  </to>
                </anchor>
              </controlPr>
            </control>
          </mc:Choice>
        </mc:AlternateContent>
        <mc:AlternateContent xmlns:mc="http://schemas.openxmlformats.org/markup-compatibility/2006">
          <mc:Choice Requires="x14">
            <control shapeId="1485" r:id="rId372" name="Check Box 461">
              <controlPr defaultSize="0" autoFill="0" autoLine="0" autoPict="0">
                <anchor moveWithCells="1">
                  <from>
                    <xdr:col>9</xdr:col>
                    <xdr:colOff>38100</xdr:colOff>
                    <xdr:row>26</xdr:row>
                    <xdr:rowOff>0</xdr:rowOff>
                  </from>
                  <to>
                    <xdr:col>10</xdr:col>
                    <xdr:colOff>76200</xdr:colOff>
                    <xdr:row>27</xdr:row>
                    <xdr:rowOff>7620</xdr:rowOff>
                  </to>
                </anchor>
              </controlPr>
            </control>
          </mc:Choice>
        </mc:AlternateContent>
        <mc:AlternateContent xmlns:mc="http://schemas.openxmlformats.org/markup-compatibility/2006">
          <mc:Choice Requires="x14">
            <control shapeId="1486" r:id="rId373" name="Check Box 462">
              <controlPr defaultSize="0" autoFill="0" autoLine="0" autoPict="0">
                <anchor moveWithCells="1">
                  <from>
                    <xdr:col>10</xdr:col>
                    <xdr:colOff>38100</xdr:colOff>
                    <xdr:row>26</xdr:row>
                    <xdr:rowOff>0</xdr:rowOff>
                  </from>
                  <to>
                    <xdr:col>11</xdr:col>
                    <xdr:colOff>76200</xdr:colOff>
                    <xdr:row>27</xdr:row>
                    <xdr:rowOff>7620</xdr:rowOff>
                  </to>
                </anchor>
              </controlPr>
            </control>
          </mc:Choice>
        </mc:AlternateContent>
        <mc:AlternateContent xmlns:mc="http://schemas.openxmlformats.org/markup-compatibility/2006">
          <mc:Choice Requires="x14">
            <control shapeId="1503" r:id="rId374" name="Check Box 479">
              <controlPr defaultSize="0" autoFill="0" autoLine="0" autoPict="0">
                <anchor moveWithCells="1">
                  <from>
                    <xdr:col>3</xdr:col>
                    <xdr:colOff>38100</xdr:colOff>
                    <xdr:row>27</xdr:row>
                    <xdr:rowOff>0</xdr:rowOff>
                  </from>
                  <to>
                    <xdr:col>4</xdr:col>
                    <xdr:colOff>76200</xdr:colOff>
                    <xdr:row>28</xdr:row>
                    <xdr:rowOff>7620</xdr:rowOff>
                  </to>
                </anchor>
              </controlPr>
            </control>
          </mc:Choice>
        </mc:AlternateContent>
        <mc:AlternateContent xmlns:mc="http://schemas.openxmlformats.org/markup-compatibility/2006">
          <mc:Choice Requires="x14">
            <control shapeId="1504" r:id="rId375" name="Check Box 480">
              <controlPr defaultSize="0" autoFill="0" autoLine="0" autoPict="0">
                <anchor moveWithCells="1">
                  <from>
                    <xdr:col>4</xdr:col>
                    <xdr:colOff>38100</xdr:colOff>
                    <xdr:row>27</xdr:row>
                    <xdr:rowOff>0</xdr:rowOff>
                  </from>
                  <to>
                    <xdr:col>5</xdr:col>
                    <xdr:colOff>76200</xdr:colOff>
                    <xdr:row>28</xdr:row>
                    <xdr:rowOff>7620</xdr:rowOff>
                  </to>
                </anchor>
              </controlPr>
            </control>
          </mc:Choice>
        </mc:AlternateContent>
        <mc:AlternateContent xmlns:mc="http://schemas.openxmlformats.org/markup-compatibility/2006">
          <mc:Choice Requires="x14">
            <control shapeId="1505" r:id="rId376" name="Check Box 481">
              <controlPr defaultSize="0" autoFill="0" autoLine="0" autoPict="0">
                <anchor moveWithCells="1">
                  <from>
                    <xdr:col>5</xdr:col>
                    <xdr:colOff>38100</xdr:colOff>
                    <xdr:row>27</xdr:row>
                    <xdr:rowOff>0</xdr:rowOff>
                  </from>
                  <to>
                    <xdr:col>6</xdr:col>
                    <xdr:colOff>76200</xdr:colOff>
                    <xdr:row>28</xdr:row>
                    <xdr:rowOff>7620</xdr:rowOff>
                  </to>
                </anchor>
              </controlPr>
            </control>
          </mc:Choice>
        </mc:AlternateContent>
        <mc:AlternateContent xmlns:mc="http://schemas.openxmlformats.org/markup-compatibility/2006">
          <mc:Choice Requires="x14">
            <control shapeId="1506" r:id="rId377" name="Check Box 482">
              <controlPr defaultSize="0" autoFill="0" autoLine="0" autoPict="0">
                <anchor moveWithCells="1">
                  <from>
                    <xdr:col>6</xdr:col>
                    <xdr:colOff>38100</xdr:colOff>
                    <xdr:row>27</xdr:row>
                    <xdr:rowOff>0</xdr:rowOff>
                  </from>
                  <to>
                    <xdr:col>7</xdr:col>
                    <xdr:colOff>76200</xdr:colOff>
                    <xdr:row>28</xdr:row>
                    <xdr:rowOff>7620</xdr:rowOff>
                  </to>
                </anchor>
              </controlPr>
            </control>
          </mc:Choice>
        </mc:AlternateContent>
        <mc:AlternateContent xmlns:mc="http://schemas.openxmlformats.org/markup-compatibility/2006">
          <mc:Choice Requires="x14">
            <control shapeId="1507" r:id="rId378" name="Check Box 483">
              <controlPr defaultSize="0" autoFill="0" autoLine="0" autoPict="0">
                <anchor moveWithCells="1">
                  <from>
                    <xdr:col>7</xdr:col>
                    <xdr:colOff>38100</xdr:colOff>
                    <xdr:row>27</xdr:row>
                    <xdr:rowOff>0</xdr:rowOff>
                  </from>
                  <to>
                    <xdr:col>8</xdr:col>
                    <xdr:colOff>76200</xdr:colOff>
                    <xdr:row>28</xdr:row>
                    <xdr:rowOff>7620</xdr:rowOff>
                  </to>
                </anchor>
              </controlPr>
            </control>
          </mc:Choice>
        </mc:AlternateContent>
        <mc:AlternateContent xmlns:mc="http://schemas.openxmlformats.org/markup-compatibility/2006">
          <mc:Choice Requires="x14">
            <control shapeId="1508" r:id="rId379" name="Check Box 484">
              <controlPr defaultSize="0" autoFill="0" autoLine="0" autoPict="0">
                <anchor moveWithCells="1">
                  <from>
                    <xdr:col>8</xdr:col>
                    <xdr:colOff>38100</xdr:colOff>
                    <xdr:row>27</xdr:row>
                    <xdr:rowOff>0</xdr:rowOff>
                  </from>
                  <to>
                    <xdr:col>9</xdr:col>
                    <xdr:colOff>76200</xdr:colOff>
                    <xdr:row>28</xdr:row>
                    <xdr:rowOff>7620</xdr:rowOff>
                  </to>
                </anchor>
              </controlPr>
            </control>
          </mc:Choice>
        </mc:AlternateContent>
        <mc:AlternateContent xmlns:mc="http://schemas.openxmlformats.org/markup-compatibility/2006">
          <mc:Choice Requires="x14">
            <control shapeId="1509" r:id="rId380" name="Check Box 485">
              <controlPr defaultSize="0" autoFill="0" autoLine="0" autoPict="0">
                <anchor moveWithCells="1">
                  <from>
                    <xdr:col>9</xdr:col>
                    <xdr:colOff>38100</xdr:colOff>
                    <xdr:row>27</xdr:row>
                    <xdr:rowOff>0</xdr:rowOff>
                  </from>
                  <to>
                    <xdr:col>10</xdr:col>
                    <xdr:colOff>76200</xdr:colOff>
                    <xdr:row>28</xdr:row>
                    <xdr:rowOff>7620</xdr:rowOff>
                  </to>
                </anchor>
              </controlPr>
            </control>
          </mc:Choice>
        </mc:AlternateContent>
        <mc:AlternateContent xmlns:mc="http://schemas.openxmlformats.org/markup-compatibility/2006">
          <mc:Choice Requires="x14">
            <control shapeId="1510" r:id="rId381" name="Check Box 486">
              <controlPr defaultSize="0" autoFill="0" autoLine="0" autoPict="0">
                <anchor moveWithCells="1">
                  <from>
                    <xdr:col>10</xdr:col>
                    <xdr:colOff>38100</xdr:colOff>
                    <xdr:row>27</xdr:row>
                    <xdr:rowOff>0</xdr:rowOff>
                  </from>
                  <to>
                    <xdr:col>11</xdr:col>
                    <xdr:colOff>76200</xdr:colOff>
                    <xdr:row>28</xdr:row>
                    <xdr:rowOff>7620</xdr:rowOff>
                  </to>
                </anchor>
              </controlPr>
            </control>
          </mc:Choice>
        </mc:AlternateContent>
        <mc:AlternateContent xmlns:mc="http://schemas.openxmlformats.org/markup-compatibility/2006">
          <mc:Choice Requires="x14">
            <control shapeId="1535" r:id="rId382" name="Check Box 511">
              <controlPr defaultSize="0" autoFill="0" autoLine="0" autoPict="0">
                <anchor moveWithCells="1">
                  <from>
                    <xdr:col>3</xdr:col>
                    <xdr:colOff>38100</xdr:colOff>
                    <xdr:row>28</xdr:row>
                    <xdr:rowOff>0</xdr:rowOff>
                  </from>
                  <to>
                    <xdr:col>4</xdr:col>
                    <xdr:colOff>76200</xdr:colOff>
                    <xdr:row>29</xdr:row>
                    <xdr:rowOff>7620</xdr:rowOff>
                  </to>
                </anchor>
              </controlPr>
            </control>
          </mc:Choice>
        </mc:AlternateContent>
        <mc:AlternateContent xmlns:mc="http://schemas.openxmlformats.org/markup-compatibility/2006">
          <mc:Choice Requires="x14">
            <control shapeId="1536" r:id="rId383" name="Check Box 512">
              <controlPr defaultSize="0" autoFill="0" autoLine="0" autoPict="0">
                <anchor moveWithCells="1">
                  <from>
                    <xdr:col>4</xdr:col>
                    <xdr:colOff>38100</xdr:colOff>
                    <xdr:row>28</xdr:row>
                    <xdr:rowOff>0</xdr:rowOff>
                  </from>
                  <to>
                    <xdr:col>5</xdr:col>
                    <xdr:colOff>76200</xdr:colOff>
                    <xdr:row>29</xdr:row>
                    <xdr:rowOff>7620</xdr:rowOff>
                  </to>
                </anchor>
              </controlPr>
            </control>
          </mc:Choice>
        </mc:AlternateContent>
        <mc:AlternateContent xmlns:mc="http://schemas.openxmlformats.org/markup-compatibility/2006">
          <mc:Choice Requires="x14">
            <control shapeId="1537" r:id="rId384" name="Check Box 513">
              <controlPr defaultSize="0" autoFill="0" autoLine="0" autoPict="0">
                <anchor moveWithCells="1">
                  <from>
                    <xdr:col>5</xdr:col>
                    <xdr:colOff>38100</xdr:colOff>
                    <xdr:row>28</xdr:row>
                    <xdr:rowOff>0</xdr:rowOff>
                  </from>
                  <to>
                    <xdr:col>6</xdr:col>
                    <xdr:colOff>76200</xdr:colOff>
                    <xdr:row>29</xdr:row>
                    <xdr:rowOff>7620</xdr:rowOff>
                  </to>
                </anchor>
              </controlPr>
            </control>
          </mc:Choice>
        </mc:AlternateContent>
        <mc:AlternateContent xmlns:mc="http://schemas.openxmlformats.org/markup-compatibility/2006">
          <mc:Choice Requires="x14">
            <control shapeId="1538" r:id="rId385" name="Check Box 514">
              <controlPr defaultSize="0" autoFill="0" autoLine="0" autoPict="0">
                <anchor moveWithCells="1">
                  <from>
                    <xdr:col>6</xdr:col>
                    <xdr:colOff>38100</xdr:colOff>
                    <xdr:row>28</xdr:row>
                    <xdr:rowOff>0</xdr:rowOff>
                  </from>
                  <to>
                    <xdr:col>7</xdr:col>
                    <xdr:colOff>76200</xdr:colOff>
                    <xdr:row>29</xdr:row>
                    <xdr:rowOff>7620</xdr:rowOff>
                  </to>
                </anchor>
              </controlPr>
            </control>
          </mc:Choice>
        </mc:AlternateContent>
        <mc:AlternateContent xmlns:mc="http://schemas.openxmlformats.org/markup-compatibility/2006">
          <mc:Choice Requires="x14">
            <control shapeId="1539" r:id="rId386" name="Check Box 515">
              <controlPr defaultSize="0" autoFill="0" autoLine="0" autoPict="0">
                <anchor moveWithCells="1">
                  <from>
                    <xdr:col>7</xdr:col>
                    <xdr:colOff>38100</xdr:colOff>
                    <xdr:row>28</xdr:row>
                    <xdr:rowOff>0</xdr:rowOff>
                  </from>
                  <to>
                    <xdr:col>8</xdr:col>
                    <xdr:colOff>76200</xdr:colOff>
                    <xdr:row>29</xdr:row>
                    <xdr:rowOff>7620</xdr:rowOff>
                  </to>
                </anchor>
              </controlPr>
            </control>
          </mc:Choice>
        </mc:AlternateContent>
        <mc:AlternateContent xmlns:mc="http://schemas.openxmlformats.org/markup-compatibility/2006">
          <mc:Choice Requires="x14">
            <control shapeId="1540" r:id="rId387" name="Check Box 516">
              <controlPr defaultSize="0" autoFill="0" autoLine="0" autoPict="0">
                <anchor moveWithCells="1">
                  <from>
                    <xdr:col>8</xdr:col>
                    <xdr:colOff>38100</xdr:colOff>
                    <xdr:row>28</xdr:row>
                    <xdr:rowOff>0</xdr:rowOff>
                  </from>
                  <to>
                    <xdr:col>9</xdr:col>
                    <xdr:colOff>76200</xdr:colOff>
                    <xdr:row>29</xdr:row>
                    <xdr:rowOff>7620</xdr:rowOff>
                  </to>
                </anchor>
              </controlPr>
            </control>
          </mc:Choice>
        </mc:AlternateContent>
        <mc:AlternateContent xmlns:mc="http://schemas.openxmlformats.org/markup-compatibility/2006">
          <mc:Choice Requires="x14">
            <control shapeId="1541" r:id="rId388" name="Check Box 517">
              <controlPr defaultSize="0" autoFill="0" autoLine="0" autoPict="0">
                <anchor moveWithCells="1">
                  <from>
                    <xdr:col>9</xdr:col>
                    <xdr:colOff>38100</xdr:colOff>
                    <xdr:row>28</xdr:row>
                    <xdr:rowOff>0</xdr:rowOff>
                  </from>
                  <to>
                    <xdr:col>10</xdr:col>
                    <xdr:colOff>76200</xdr:colOff>
                    <xdr:row>29</xdr:row>
                    <xdr:rowOff>7620</xdr:rowOff>
                  </to>
                </anchor>
              </controlPr>
            </control>
          </mc:Choice>
        </mc:AlternateContent>
        <mc:AlternateContent xmlns:mc="http://schemas.openxmlformats.org/markup-compatibility/2006">
          <mc:Choice Requires="x14">
            <control shapeId="1542" r:id="rId389" name="Check Box 518">
              <controlPr defaultSize="0" autoFill="0" autoLine="0" autoPict="0">
                <anchor moveWithCells="1">
                  <from>
                    <xdr:col>10</xdr:col>
                    <xdr:colOff>38100</xdr:colOff>
                    <xdr:row>29</xdr:row>
                    <xdr:rowOff>0</xdr:rowOff>
                  </from>
                  <to>
                    <xdr:col>11</xdr:col>
                    <xdr:colOff>76200</xdr:colOff>
                    <xdr:row>30</xdr:row>
                    <xdr:rowOff>7620</xdr:rowOff>
                  </to>
                </anchor>
              </controlPr>
            </control>
          </mc:Choice>
        </mc:AlternateContent>
        <mc:AlternateContent xmlns:mc="http://schemas.openxmlformats.org/markup-compatibility/2006">
          <mc:Choice Requires="x14">
            <control shapeId="1575" r:id="rId390" name="Check Box 551">
              <controlPr defaultSize="0" autoFill="0" autoLine="0" autoPict="0">
                <anchor moveWithCells="1">
                  <from>
                    <xdr:col>3</xdr:col>
                    <xdr:colOff>38100</xdr:colOff>
                    <xdr:row>29</xdr:row>
                    <xdr:rowOff>0</xdr:rowOff>
                  </from>
                  <to>
                    <xdr:col>4</xdr:col>
                    <xdr:colOff>76200</xdr:colOff>
                    <xdr:row>30</xdr:row>
                    <xdr:rowOff>7620</xdr:rowOff>
                  </to>
                </anchor>
              </controlPr>
            </control>
          </mc:Choice>
        </mc:AlternateContent>
        <mc:AlternateContent xmlns:mc="http://schemas.openxmlformats.org/markup-compatibility/2006">
          <mc:Choice Requires="x14">
            <control shapeId="1576" r:id="rId391" name="Check Box 552">
              <controlPr defaultSize="0" autoFill="0" autoLine="0" autoPict="0">
                <anchor moveWithCells="1">
                  <from>
                    <xdr:col>4</xdr:col>
                    <xdr:colOff>38100</xdr:colOff>
                    <xdr:row>29</xdr:row>
                    <xdr:rowOff>0</xdr:rowOff>
                  </from>
                  <to>
                    <xdr:col>5</xdr:col>
                    <xdr:colOff>76200</xdr:colOff>
                    <xdr:row>30</xdr:row>
                    <xdr:rowOff>7620</xdr:rowOff>
                  </to>
                </anchor>
              </controlPr>
            </control>
          </mc:Choice>
        </mc:AlternateContent>
        <mc:AlternateContent xmlns:mc="http://schemas.openxmlformats.org/markup-compatibility/2006">
          <mc:Choice Requires="x14">
            <control shapeId="1577" r:id="rId392" name="Check Box 553">
              <controlPr defaultSize="0" autoFill="0" autoLine="0" autoPict="0">
                <anchor moveWithCells="1">
                  <from>
                    <xdr:col>5</xdr:col>
                    <xdr:colOff>38100</xdr:colOff>
                    <xdr:row>29</xdr:row>
                    <xdr:rowOff>0</xdr:rowOff>
                  </from>
                  <to>
                    <xdr:col>6</xdr:col>
                    <xdr:colOff>76200</xdr:colOff>
                    <xdr:row>30</xdr:row>
                    <xdr:rowOff>7620</xdr:rowOff>
                  </to>
                </anchor>
              </controlPr>
            </control>
          </mc:Choice>
        </mc:AlternateContent>
        <mc:AlternateContent xmlns:mc="http://schemas.openxmlformats.org/markup-compatibility/2006">
          <mc:Choice Requires="x14">
            <control shapeId="1578" r:id="rId393" name="Check Box 554">
              <controlPr defaultSize="0" autoFill="0" autoLine="0" autoPict="0">
                <anchor moveWithCells="1">
                  <from>
                    <xdr:col>6</xdr:col>
                    <xdr:colOff>38100</xdr:colOff>
                    <xdr:row>29</xdr:row>
                    <xdr:rowOff>0</xdr:rowOff>
                  </from>
                  <to>
                    <xdr:col>7</xdr:col>
                    <xdr:colOff>76200</xdr:colOff>
                    <xdr:row>30</xdr:row>
                    <xdr:rowOff>7620</xdr:rowOff>
                  </to>
                </anchor>
              </controlPr>
            </control>
          </mc:Choice>
        </mc:AlternateContent>
        <mc:AlternateContent xmlns:mc="http://schemas.openxmlformats.org/markup-compatibility/2006">
          <mc:Choice Requires="x14">
            <control shapeId="1579" r:id="rId394" name="Check Box 555">
              <controlPr defaultSize="0" autoFill="0" autoLine="0" autoPict="0">
                <anchor moveWithCells="1">
                  <from>
                    <xdr:col>7</xdr:col>
                    <xdr:colOff>38100</xdr:colOff>
                    <xdr:row>29</xdr:row>
                    <xdr:rowOff>0</xdr:rowOff>
                  </from>
                  <to>
                    <xdr:col>8</xdr:col>
                    <xdr:colOff>76200</xdr:colOff>
                    <xdr:row>30</xdr:row>
                    <xdr:rowOff>7620</xdr:rowOff>
                  </to>
                </anchor>
              </controlPr>
            </control>
          </mc:Choice>
        </mc:AlternateContent>
        <mc:AlternateContent xmlns:mc="http://schemas.openxmlformats.org/markup-compatibility/2006">
          <mc:Choice Requires="x14">
            <control shapeId="1580" r:id="rId395" name="Check Box 556">
              <controlPr defaultSize="0" autoFill="0" autoLine="0" autoPict="0">
                <anchor moveWithCells="1">
                  <from>
                    <xdr:col>8</xdr:col>
                    <xdr:colOff>38100</xdr:colOff>
                    <xdr:row>29</xdr:row>
                    <xdr:rowOff>0</xdr:rowOff>
                  </from>
                  <to>
                    <xdr:col>9</xdr:col>
                    <xdr:colOff>76200</xdr:colOff>
                    <xdr:row>30</xdr:row>
                    <xdr:rowOff>7620</xdr:rowOff>
                  </to>
                </anchor>
              </controlPr>
            </control>
          </mc:Choice>
        </mc:AlternateContent>
        <mc:AlternateContent xmlns:mc="http://schemas.openxmlformats.org/markup-compatibility/2006">
          <mc:Choice Requires="x14">
            <control shapeId="1581" r:id="rId396" name="Check Box 557">
              <controlPr defaultSize="0" autoFill="0" autoLine="0" autoPict="0">
                <anchor moveWithCells="1">
                  <from>
                    <xdr:col>9</xdr:col>
                    <xdr:colOff>38100</xdr:colOff>
                    <xdr:row>29</xdr:row>
                    <xdr:rowOff>0</xdr:rowOff>
                  </from>
                  <to>
                    <xdr:col>10</xdr:col>
                    <xdr:colOff>76200</xdr:colOff>
                    <xdr:row>30</xdr:row>
                    <xdr:rowOff>7620</xdr:rowOff>
                  </to>
                </anchor>
              </controlPr>
            </control>
          </mc:Choice>
        </mc:AlternateContent>
        <mc:AlternateContent xmlns:mc="http://schemas.openxmlformats.org/markup-compatibility/2006">
          <mc:Choice Requires="x14">
            <control shapeId="1582" r:id="rId397" name="Check Box 558">
              <controlPr defaultSize="0" autoFill="0" autoLine="0" autoPict="0">
                <anchor moveWithCells="1">
                  <from>
                    <xdr:col>10</xdr:col>
                    <xdr:colOff>38100</xdr:colOff>
                    <xdr:row>30</xdr:row>
                    <xdr:rowOff>0</xdr:rowOff>
                  </from>
                  <to>
                    <xdr:col>11</xdr:col>
                    <xdr:colOff>76200</xdr:colOff>
                    <xdr:row>31</xdr:row>
                    <xdr:rowOff>7620</xdr:rowOff>
                  </to>
                </anchor>
              </controlPr>
            </control>
          </mc:Choice>
        </mc:AlternateContent>
        <mc:AlternateContent xmlns:mc="http://schemas.openxmlformats.org/markup-compatibility/2006">
          <mc:Choice Requires="x14">
            <control shapeId="1615" r:id="rId398" name="Check Box 591">
              <controlPr defaultSize="0" autoFill="0" autoLine="0" autoPict="0">
                <anchor moveWithCells="1">
                  <from>
                    <xdr:col>3</xdr:col>
                    <xdr:colOff>38100</xdr:colOff>
                    <xdr:row>30</xdr:row>
                    <xdr:rowOff>0</xdr:rowOff>
                  </from>
                  <to>
                    <xdr:col>4</xdr:col>
                    <xdr:colOff>76200</xdr:colOff>
                    <xdr:row>31</xdr:row>
                    <xdr:rowOff>7620</xdr:rowOff>
                  </to>
                </anchor>
              </controlPr>
            </control>
          </mc:Choice>
        </mc:AlternateContent>
        <mc:AlternateContent xmlns:mc="http://schemas.openxmlformats.org/markup-compatibility/2006">
          <mc:Choice Requires="x14">
            <control shapeId="1616" r:id="rId399" name="Check Box 592">
              <controlPr defaultSize="0" autoFill="0" autoLine="0" autoPict="0">
                <anchor moveWithCells="1">
                  <from>
                    <xdr:col>4</xdr:col>
                    <xdr:colOff>38100</xdr:colOff>
                    <xdr:row>30</xdr:row>
                    <xdr:rowOff>0</xdr:rowOff>
                  </from>
                  <to>
                    <xdr:col>5</xdr:col>
                    <xdr:colOff>76200</xdr:colOff>
                    <xdr:row>31</xdr:row>
                    <xdr:rowOff>7620</xdr:rowOff>
                  </to>
                </anchor>
              </controlPr>
            </control>
          </mc:Choice>
        </mc:AlternateContent>
        <mc:AlternateContent xmlns:mc="http://schemas.openxmlformats.org/markup-compatibility/2006">
          <mc:Choice Requires="x14">
            <control shapeId="1617" r:id="rId400" name="Check Box 593">
              <controlPr defaultSize="0" autoFill="0" autoLine="0" autoPict="0">
                <anchor moveWithCells="1">
                  <from>
                    <xdr:col>5</xdr:col>
                    <xdr:colOff>38100</xdr:colOff>
                    <xdr:row>30</xdr:row>
                    <xdr:rowOff>0</xdr:rowOff>
                  </from>
                  <to>
                    <xdr:col>6</xdr:col>
                    <xdr:colOff>76200</xdr:colOff>
                    <xdr:row>31</xdr:row>
                    <xdr:rowOff>7620</xdr:rowOff>
                  </to>
                </anchor>
              </controlPr>
            </control>
          </mc:Choice>
        </mc:AlternateContent>
        <mc:AlternateContent xmlns:mc="http://schemas.openxmlformats.org/markup-compatibility/2006">
          <mc:Choice Requires="x14">
            <control shapeId="1618" r:id="rId401" name="Check Box 594">
              <controlPr defaultSize="0" autoFill="0" autoLine="0" autoPict="0">
                <anchor moveWithCells="1">
                  <from>
                    <xdr:col>6</xdr:col>
                    <xdr:colOff>38100</xdr:colOff>
                    <xdr:row>30</xdr:row>
                    <xdr:rowOff>0</xdr:rowOff>
                  </from>
                  <to>
                    <xdr:col>7</xdr:col>
                    <xdr:colOff>76200</xdr:colOff>
                    <xdr:row>31</xdr:row>
                    <xdr:rowOff>7620</xdr:rowOff>
                  </to>
                </anchor>
              </controlPr>
            </control>
          </mc:Choice>
        </mc:AlternateContent>
        <mc:AlternateContent xmlns:mc="http://schemas.openxmlformats.org/markup-compatibility/2006">
          <mc:Choice Requires="x14">
            <control shapeId="1619" r:id="rId402" name="Check Box 595">
              <controlPr defaultSize="0" autoFill="0" autoLine="0" autoPict="0">
                <anchor moveWithCells="1">
                  <from>
                    <xdr:col>7</xdr:col>
                    <xdr:colOff>38100</xdr:colOff>
                    <xdr:row>30</xdr:row>
                    <xdr:rowOff>0</xdr:rowOff>
                  </from>
                  <to>
                    <xdr:col>8</xdr:col>
                    <xdr:colOff>76200</xdr:colOff>
                    <xdr:row>31</xdr:row>
                    <xdr:rowOff>7620</xdr:rowOff>
                  </to>
                </anchor>
              </controlPr>
            </control>
          </mc:Choice>
        </mc:AlternateContent>
        <mc:AlternateContent xmlns:mc="http://schemas.openxmlformats.org/markup-compatibility/2006">
          <mc:Choice Requires="x14">
            <control shapeId="1620" r:id="rId403" name="Check Box 596">
              <controlPr defaultSize="0" autoFill="0" autoLine="0" autoPict="0">
                <anchor moveWithCells="1">
                  <from>
                    <xdr:col>8</xdr:col>
                    <xdr:colOff>38100</xdr:colOff>
                    <xdr:row>30</xdr:row>
                    <xdr:rowOff>0</xdr:rowOff>
                  </from>
                  <to>
                    <xdr:col>9</xdr:col>
                    <xdr:colOff>76200</xdr:colOff>
                    <xdr:row>31</xdr:row>
                    <xdr:rowOff>7620</xdr:rowOff>
                  </to>
                </anchor>
              </controlPr>
            </control>
          </mc:Choice>
        </mc:AlternateContent>
        <mc:AlternateContent xmlns:mc="http://schemas.openxmlformats.org/markup-compatibility/2006">
          <mc:Choice Requires="x14">
            <control shapeId="1621" r:id="rId404" name="Check Box 597">
              <controlPr defaultSize="0" autoFill="0" autoLine="0" autoPict="0">
                <anchor moveWithCells="1">
                  <from>
                    <xdr:col>9</xdr:col>
                    <xdr:colOff>38100</xdr:colOff>
                    <xdr:row>30</xdr:row>
                    <xdr:rowOff>0</xdr:rowOff>
                  </from>
                  <to>
                    <xdr:col>10</xdr:col>
                    <xdr:colOff>76200</xdr:colOff>
                    <xdr:row>31</xdr:row>
                    <xdr:rowOff>7620</xdr:rowOff>
                  </to>
                </anchor>
              </controlPr>
            </control>
          </mc:Choice>
        </mc:AlternateContent>
        <mc:AlternateContent xmlns:mc="http://schemas.openxmlformats.org/markup-compatibility/2006">
          <mc:Choice Requires="x14">
            <control shapeId="1655" r:id="rId405" name="Check Box 631">
              <controlPr defaultSize="0" autoFill="0" autoLine="0" autoPict="0">
                <anchor moveWithCells="1">
                  <from>
                    <xdr:col>3</xdr:col>
                    <xdr:colOff>38100</xdr:colOff>
                    <xdr:row>31</xdr:row>
                    <xdr:rowOff>0</xdr:rowOff>
                  </from>
                  <to>
                    <xdr:col>4</xdr:col>
                    <xdr:colOff>76200</xdr:colOff>
                    <xdr:row>32</xdr:row>
                    <xdr:rowOff>7620</xdr:rowOff>
                  </to>
                </anchor>
              </controlPr>
            </control>
          </mc:Choice>
        </mc:AlternateContent>
        <mc:AlternateContent xmlns:mc="http://schemas.openxmlformats.org/markup-compatibility/2006">
          <mc:Choice Requires="x14">
            <control shapeId="1656" r:id="rId406" name="Check Box 632">
              <controlPr defaultSize="0" autoFill="0" autoLine="0" autoPict="0">
                <anchor moveWithCells="1">
                  <from>
                    <xdr:col>4</xdr:col>
                    <xdr:colOff>38100</xdr:colOff>
                    <xdr:row>31</xdr:row>
                    <xdr:rowOff>0</xdr:rowOff>
                  </from>
                  <to>
                    <xdr:col>5</xdr:col>
                    <xdr:colOff>76200</xdr:colOff>
                    <xdr:row>32</xdr:row>
                    <xdr:rowOff>7620</xdr:rowOff>
                  </to>
                </anchor>
              </controlPr>
            </control>
          </mc:Choice>
        </mc:AlternateContent>
        <mc:AlternateContent xmlns:mc="http://schemas.openxmlformats.org/markup-compatibility/2006">
          <mc:Choice Requires="x14">
            <control shapeId="1657" r:id="rId407" name="Check Box 633">
              <controlPr defaultSize="0" autoFill="0" autoLine="0" autoPict="0">
                <anchor moveWithCells="1">
                  <from>
                    <xdr:col>5</xdr:col>
                    <xdr:colOff>38100</xdr:colOff>
                    <xdr:row>31</xdr:row>
                    <xdr:rowOff>0</xdr:rowOff>
                  </from>
                  <to>
                    <xdr:col>6</xdr:col>
                    <xdr:colOff>76200</xdr:colOff>
                    <xdr:row>32</xdr:row>
                    <xdr:rowOff>7620</xdr:rowOff>
                  </to>
                </anchor>
              </controlPr>
            </control>
          </mc:Choice>
        </mc:AlternateContent>
        <mc:AlternateContent xmlns:mc="http://schemas.openxmlformats.org/markup-compatibility/2006">
          <mc:Choice Requires="x14">
            <control shapeId="1658" r:id="rId408" name="Check Box 634">
              <controlPr defaultSize="0" autoFill="0" autoLine="0" autoPict="0">
                <anchor moveWithCells="1">
                  <from>
                    <xdr:col>6</xdr:col>
                    <xdr:colOff>38100</xdr:colOff>
                    <xdr:row>31</xdr:row>
                    <xdr:rowOff>0</xdr:rowOff>
                  </from>
                  <to>
                    <xdr:col>7</xdr:col>
                    <xdr:colOff>76200</xdr:colOff>
                    <xdr:row>32</xdr:row>
                    <xdr:rowOff>7620</xdr:rowOff>
                  </to>
                </anchor>
              </controlPr>
            </control>
          </mc:Choice>
        </mc:AlternateContent>
        <mc:AlternateContent xmlns:mc="http://schemas.openxmlformats.org/markup-compatibility/2006">
          <mc:Choice Requires="x14">
            <control shapeId="1659" r:id="rId409" name="Check Box 635">
              <controlPr defaultSize="0" autoFill="0" autoLine="0" autoPict="0">
                <anchor moveWithCells="1">
                  <from>
                    <xdr:col>7</xdr:col>
                    <xdr:colOff>38100</xdr:colOff>
                    <xdr:row>31</xdr:row>
                    <xdr:rowOff>0</xdr:rowOff>
                  </from>
                  <to>
                    <xdr:col>8</xdr:col>
                    <xdr:colOff>76200</xdr:colOff>
                    <xdr:row>32</xdr:row>
                    <xdr:rowOff>7620</xdr:rowOff>
                  </to>
                </anchor>
              </controlPr>
            </control>
          </mc:Choice>
        </mc:AlternateContent>
        <mc:AlternateContent xmlns:mc="http://schemas.openxmlformats.org/markup-compatibility/2006">
          <mc:Choice Requires="x14">
            <control shapeId="1660" r:id="rId410" name="Check Box 636">
              <controlPr defaultSize="0" autoFill="0" autoLine="0" autoPict="0">
                <anchor moveWithCells="1">
                  <from>
                    <xdr:col>8</xdr:col>
                    <xdr:colOff>38100</xdr:colOff>
                    <xdr:row>31</xdr:row>
                    <xdr:rowOff>0</xdr:rowOff>
                  </from>
                  <to>
                    <xdr:col>9</xdr:col>
                    <xdr:colOff>76200</xdr:colOff>
                    <xdr:row>32</xdr:row>
                    <xdr:rowOff>7620</xdr:rowOff>
                  </to>
                </anchor>
              </controlPr>
            </control>
          </mc:Choice>
        </mc:AlternateContent>
        <mc:AlternateContent xmlns:mc="http://schemas.openxmlformats.org/markup-compatibility/2006">
          <mc:Choice Requires="x14">
            <control shapeId="1661" r:id="rId411" name="Check Box 637">
              <controlPr defaultSize="0" autoFill="0" autoLine="0" autoPict="0">
                <anchor moveWithCells="1">
                  <from>
                    <xdr:col>9</xdr:col>
                    <xdr:colOff>38100</xdr:colOff>
                    <xdr:row>31</xdr:row>
                    <xdr:rowOff>0</xdr:rowOff>
                  </from>
                  <to>
                    <xdr:col>10</xdr:col>
                    <xdr:colOff>76200</xdr:colOff>
                    <xdr:row>32</xdr:row>
                    <xdr:rowOff>7620</xdr:rowOff>
                  </to>
                </anchor>
              </controlPr>
            </control>
          </mc:Choice>
        </mc:AlternateContent>
        <mc:AlternateContent xmlns:mc="http://schemas.openxmlformats.org/markup-compatibility/2006">
          <mc:Choice Requires="x14">
            <control shapeId="4735" r:id="rId412" name="Check Box 1663">
              <controlPr defaultSize="0" autoFill="0" autoLine="0" autoPict="0">
                <anchor moveWithCells="1">
                  <from>
                    <xdr:col>10</xdr:col>
                    <xdr:colOff>38100</xdr:colOff>
                    <xdr:row>28</xdr:row>
                    <xdr:rowOff>7620</xdr:rowOff>
                  </from>
                  <to>
                    <xdr:col>11</xdr:col>
                    <xdr:colOff>76200</xdr:colOff>
                    <xdr:row>29</xdr:row>
                    <xdr:rowOff>22860</xdr:rowOff>
                  </to>
                </anchor>
              </controlPr>
            </control>
          </mc:Choice>
        </mc:AlternateContent>
        <mc:AlternateContent xmlns:mc="http://schemas.openxmlformats.org/markup-compatibility/2006">
          <mc:Choice Requires="x14">
            <control shapeId="4760" r:id="rId413" name="Check Box 1688">
              <controlPr defaultSize="0" autoFill="0" autoLine="0" autoPict="0">
                <anchor moveWithCells="1">
                  <from>
                    <xdr:col>10</xdr:col>
                    <xdr:colOff>38100</xdr:colOff>
                    <xdr:row>31</xdr:row>
                    <xdr:rowOff>198120</xdr:rowOff>
                  </from>
                  <to>
                    <xdr:col>11</xdr:col>
                    <xdr:colOff>76200</xdr:colOff>
                    <xdr:row>33</xdr:row>
                    <xdr:rowOff>0</xdr:rowOff>
                  </to>
                </anchor>
              </controlPr>
            </control>
          </mc:Choice>
        </mc:AlternateContent>
        <mc:AlternateContent xmlns:mc="http://schemas.openxmlformats.org/markup-compatibility/2006">
          <mc:Choice Requires="x14">
            <control shapeId="4762" r:id="rId414" name="Check Box 1690">
              <controlPr defaultSize="0" autoFill="0" autoLine="0" autoPict="0">
                <anchor moveWithCells="1">
                  <from>
                    <xdr:col>10</xdr:col>
                    <xdr:colOff>38100</xdr:colOff>
                    <xdr:row>31</xdr:row>
                    <xdr:rowOff>0</xdr:rowOff>
                  </from>
                  <to>
                    <xdr:col>11</xdr:col>
                    <xdr:colOff>76200</xdr:colOff>
                    <xdr:row>32</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Recalque em estacas</vt:lpstr>
      <vt:lpstr>'Recalque em estacas'!Area_de_impressao</vt:lpstr>
    </vt:vector>
  </TitlesOfParts>
  <LinksUpToDate>false</LinksUpToDate>
  <SharedDoc>false</SharedDoc>
  <HyperlinkBase>www.sitengenharia.com.br</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Cálculo recalque de estacas - Método aoki</dc:title>
  <dc:creator>Eng. Célio Márcio Magalhães</dc:creator>
  <cp:lastModifiedBy>Leandro Bertaco Lúcio</cp:lastModifiedBy>
  <cp:lastPrinted>2018-03-22T04:35:10Z</cp:lastPrinted>
  <dcterms:created xsi:type="dcterms:W3CDTF">2002-07-19T19:14:13Z</dcterms:created>
  <dcterms:modified xsi:type="dcterms:W3CDTF">2023-06-07T02:01:21Z</dcterms:modified>
  <cp:category>Engenharia</cp:category>
</cp:coreProperties>
</file>