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3\08 - Pavimentação Rua Araceu Dias Payão - PLN 020 - Nossa Rua\"/>
    </mc:Choice>
  </mc:AlternateContent>
  <xr:revisionPtr revIDLastSave="0" documentId="13_ncr:1_{258DA738-F461-44C4-A2A3-E7C39D78D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Orçam. CRAS" sheetId="1" r:id="rId1"/>
    <sheet name="Cron. CRAS" sheetId="8" r:id="rId2"/>
    <sheet name="Cronograma Modelo - Sec. Desenv" sheetId="10" r:id="rId3"/>
  </sheets>
  <definedNames>
    <definedName name="_xlnm.Print_Area" localSheetId="0">' Orçam. CRAS'!$B$1:$M$51</definedName>
    <definedName name="_xlnm.Print_Area" localSheetId="1">'Cron. CRAS'!$A$1:$M$40</definedName>
    <definedName name="_xlnm.Print_Area" localSheetId="2">'Cronograma Modelo - Sec. Desenv'!$A$1:$J$39</definedName>
    <definedName name="BRHJGOUUCG" hidden="1">#REF!</definedName>
    <definedName name="CNNLIWNNYW" hidden="1">#REF!</definedName>
    <definedName name="EGEFBMPJUH" hidden="1">#REF!</definedName>
    <definedName name="GEMVODUGLB" hidden="1">#REF!</definedName>
    <definedName name="HAQSZQJJXH" hidden="1">#REF!</definedName>
    <definedName name="HZCZQRBQEV" hidden="1">#REF!</definedName>
    <definedName name="IELZYZMUSY" hidden="1">#REF!</definedName>
    <definedName name="JBEDSDWDSA" hidden="1">#REF!</definedName>
    <definedName name="JQMVVHQZHQ" hidden="1">#REF!</definedName>
    <definedName name="JTZHIBNCBN" hidden="1">#REF!</definedName>
    <definedName name="JYKKXIZZCN" hidden="1">#REF!</definedName>
    <definedName name="KFGTVTGSZB" hidden="1">#REF!</definedName>
    <definedName name="KLWPNNJBRB" hidden="1">#REF!</definedName>
    <definedName name="MCRWXOVTHS" hidden="1">#REF!</definedName>
    <definedName name="NLXQXITZYY" hidden="1">#REF!</definedName>
    <definedName name="PKNTSHYCBD" hidden="1">#REF!</definedName>
    <definedName name="RTDCURKAAC" hidden="1">#REF!</definedName>
    <definedName name="_xlnm.Print_Titles" localSheetId="0">' Orçam. CRAS'!$14:$14</definedName>
    <definedName name="_xlnm.Print_Titles" localSheetId="1">'Cron. CRAS'!$10:$13</definedName>
    <definedName name="TTBILMJNUT" hidden="1">#REF!</definedName>
    <definedName name="UKBALFKBBW" hidden="1">#REF!</definedName>
    <definedName name="VTYLRQEYAB" hidden="1">#REF!</definedName>
    <definedName name="ZGYLVHFASF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20" i="1"/>
  <c r="J25" i="1"/>
  <c r="J29" i="1"/>
  <c r="J34" i="1"/>
  <c r="G22" i="1" l="1"/>
  <c r="G23" i="1"/>
  <c r="G32" i="1"/>
  <c r="N22" i="1"/>
  <c r="G21" i="1"/>
  <c r="K27" i="1"/>
  <c r="L27" i="1" s="1"/>
  <c r="D22" i="10" l="1"/>
  <c r="J22" i="10" s="1"/>
  <c r="D20" i="10"/>
  <c r="J20" i="10" s="1"/>
  <c r="D18" i="10"/>
  <c r="J18" i="10" s="1"/>
  <c r="D16" i="10"/>
  <c r="J16" i="10" s="1"/>
  <c r="D14" i="10"/>
  <c r="J14" i="10" s="1"/>
  <c r="B22" i="10"/>
  <c r="F28" i="10"/>
  <c r="J26" i="10"/>
  <c r="B22" i="8"/>
  <c r="B20" i="8"/>
  <c r="B18" i="8"/>
  <c r="B16" i="8"/>
  <c r="B14" i="8"/>
  <c r="K39" i="1" l="1"/>
  <c r="K38" i="1"/>
  <c r="K37" i="1"/>
  <c r="K22" i="1"/>
  <c r="B13" i="1"/>
  <c r="L38" i="1" l="1"/>
  <c r="L22" i="1"/>
  <c r="L39" i="1"/>
  <c r="L37" i="1"/>
  <c r="K36" i="1" l="1"/>
  <c r="L36" i="1" s="1"/>
  <c r="K26" i="1"/>
  <c r="L26" i="1" s="1"/>
  <c r="L28" i="1" s="1"/>
  <c r="K18" i="1"/>
  <c r="L18" i="1" s="1"/>
  <c r="F18" i="8" l="1"/>
  <c r="G18" i="8" s="1"/>
  <c r="D19" i="10"/>
  <c r="J19" i="10" s="1"/>
  <c r="K16" i="1" l="1"/>
  <c r="L16" i="1" s="1"/>
  <c r="K17" i="1"/>
  <c r="L17" i="1" s="1"/>
  <c r="K32" i="1"/>
  <c r="L32" i="1" s="1"/>
  <c r="K31" i="1"/>
  <c r="L31" i="1" s="1"/>
  <c r="K30" i="1"/>
  <c r="L30" i="1" s="1"/>
  <c r="K23" i="1"/>
  <c r="L23" i="1" s="1"/>
  <c r="K21" i="1"/>
  <c r="L21" i="1" s="1"/>
  <c r="K35" i="1"/>
  <c r="L35" i="1" s="1"/>
  <c r="L40" i="1" s="1"/>
  <c r="L24" i="1" l="1"/>
  <c r="L33" i="1"/>
  <c r="L19" i="1"/>
  <c r="F14" i="8" l="1"/>
  <c r="G14" i="8" s="1"/>
  <c r="D15" i="10"/>
  <c r="J15" i="10" s="1"/>
  <c r="D23" i="10"/>
  <c r="J23" i="10" s="1"/>
  <c r="F22" i="8"/>
  <c r="L41" i="1"/>
  <c r="M27" i="1" s="1"/>
  <c r="F16" i="8"/>
  <c r="D17" i="10"/>
  <c r="F20" i="8"/>
  <c r="D21" i="10"/>
  <c r="F26" i="8" l="1"/>
  <c r="J17" i="10"/>
  <c r="D28" i="10"/>
  <c r="J21" i="10"/>
  <c r="M37" i="1"/>
  <c r="M22" i="1"/>
  <c r="M38" i="1"/>
  <c r="M39" i="1"/>
  <c r="M26" i="1"/>
  <c r="M28" i="1" s="1"/>
  <c r="M18" i="1"/>
  <c r="M36" i="1"/>
  <c r="M23" i="1"/>
  <c r="M35" i="1"/>
  <c r="M16" i="1"/>
  <c r="M31" i="1"/>
  <c r="M21" i="1"/>
  <c r="M17" i="1"/>
  <c r="M32" i="1"/>
  <c r="M30" i="1"/>
  <c r="M19" i="1" l="1"/>
  <c r="J28" i="10"/>
  <c r="D27" i="10"/>
  <c r="J27" i="10" s="1"/>
  <c r="M40" i="1"/>
  <c r="M33" i="1"/>
  <c r="M24" i="1"/>
  <c r="M41" i="1" l="1"/>
  <c r="G22" i="8"/>
  <c r="G20" i="8"/>
  <c r="G21" i="8" s="1"/>
  <c r="G16" i="8"/>
  <c r="G17" i="8" s="1"/>
  <c r="G23" i="8" l="1"/>
  <c r="G26" i="8"/>
  <c r="G19" i="8"/>
  <c r="F17" i="8" l="1"/>
  <c r="J27" i="8"/>
  <c r="F21" i="8"/>
  <c r="I27" i="8"/>
  <c r="F23" i="8"/>
  <c r="G15" i="8"/>
  <c r="F15" i="8"/>
  <c r="F19" i="8"/>
  <c r="G27" i="8" l="1"/>
</calcChain>
</file>

<file path=xl/sharedStrings.xml><?xml version="1.0" encoding="utf-8"?>
<sst xmlns="http://schemas.openxmlformats.org/spreadsheetml/2006/main" count="198" uniqueCount="139">
  <si>
    <t>Item</t>
  </si>
  <si>
    <t>Unidade</t>
  </si>
  <si>
    <t>Quant.</t>
  </si>
  <si>
    <t>Descrição dos serviços</t>
  </si>
  <si>
    <t>PLANILHA ORÇAMENTÁRIA</t>
  </si>
  <si>
    <t>Fonte:</t>
  </si>
  <si>
    <t>Código</t>
  </si>
  <si>
    <t>1.1</t>
  </si>
  <si>
    <t>1.0</t>
  </si>
  <si>
    <t>Fonte</t>
  </si>
  <si>
    <t>Placa em lona com impressão digital e estrutura em madeira</t>
  </si>
  <si>
    <t>CPOS</t>
  </si>
  <si>
    <t>Prefeitura Municipal de Platina</t>
  </si>
  <si>
    <t>ESTADO DE SÃO PAULO</t>
  </si>
  <si>
    <t>CNPJ Nº 44.543.99/0001-90</t>
  </si>
  <si>
    <t>Rua João de Souza Martins, 550 - Fones/Fax: (18)3354-1261/3354-1182 - CEP 19.990-000 - Platina / SP</t>
  </si>
  <si>
    <t>CRONOGRAMA FÍSICO-FINANCEIRO</t>
  </si>
  <si>
    <t>Descrição</t>
  </si>
  <si>
    <t>Total dos Itens</t>
  </si>
  <si>
    <t>02.08.050</t>
  </si>
  <si>
    <t>V. Unitário (R$) SEM BDI</t>
  </si>
  <si>
    <t>Total (R$) C/ BDI</t>
  </si>
  <si>
    <t>Engenheiro Civil</t>
  </si>
  <si>
    <t>2.0</t>
  </si>
  <si>
    <t>V. Unitário (R$) COM BDI</t>
  </si>
  <si>
    <t>3.0</t>
  </si>
  <si>
    <t>3.1</t>
  </si>
  <si>
    <t>Site: www.platina.sp.gov.br - e-mail: secretaria@platina.sp.gov.br</t>
  </si>
  <si>
    <r>
      <t>1</t>
    </r>
    <r>
      <rPr>
        <b/>
        <sz val="12"/>
        <rFont val="Times New Roman"/>
        <family val="1"/>
      </rPr>
      <t>ª</t>
    </r>
    <r>
      <rPr>
        <b/>
        <sz val="12"/>
        <rFont val="Calibri"/>
        <family val="2"/>
        <scheme val="minor"/>
      </rPr>
      <t xml:space="preserve"> Etapa</t>
    </r>
  </si>
  <si>
    <r>
      <rPr>
        <b/>
        <sz val="12"/>
        <rFont val="Times New Roman"/>
        <family val="1"/>
      </rPr>
      <t>2ª</t>
    </r>
    <r>
      <rPr>
        <b/>
        <sz val="12"/>
        <rFont val="Calibri"/>
        <family val="2"/>
        <scheme val="minor"/>
      </rPr>
      <t xml:space="preserve"> Etapa</t>
    </r>
  </si>
  <si>
    <r>
      <rPr>
        <b/>
        <sz val="12"/>
        <rFont val="Times New Roman"/>
        <family val="1"/>
      </rPr>
      <t>3ª</t>
    </r>
    <r>
      <rPr>
        <b/>
        <sz val="12"/>
        <rFont val="Calibri"/>
        <family val="2"/>
        <scheme val="minor"/>
      </rPr>
      <t xml:space="preserve"> Etapa</t>
    </r>
  </si>
  <si>
    <r>
      <rPr>
        <b/>
        <sz val="12"/>
        <rFont val="Times New Roman"/>
        <family val="1"/>
      </rPr>
      <t>4ª</t>
    </r>
    <r>
      <rPr>
        <b/>
        <sz val="12"/>
        <rFont val="Calibri"/>
        <family val="2"/>
        <scheme val="minor"/>
      </rPr>
      <t xml:space="preserve"> Etapa</t>
    </r>
  </si>
  <si>
    <t>TOTAL:</t>
  </si>
  <si>
    <t>____________________________________________________</t>
  </si>
  <si>
    <t>4.0</t>
  </si>
  <si>
    <t>4.1</t>
  </si>
  <si>
    <t>4.2</t>
  </si>
  <si>
    <t>4.3</t>
  </si>
  <si>
    <t>5.0</t>
  </si>
  <si>
    <t>5.1</t>
  </si>
  <si>
    <t>5.2</t>
  </si>
  <si>
    <t>5.3</t>
  </si>
  <si>
    <t>1.2</t>
  </si>
  <si>
    <t>02.10.020</t>
  </si>
  <si>
    <t>Locação de obra de edificação</t>
  </si>
  <si>
    <t>2.1</t>
  </si>
  <si>
    <t>2.2</t>
  </si>
  <si>
    <t>2.3</t>
  </si>
  <si>
    <t>Mão de Obra (R$)</t>
  </si>
  <si>
    <t>Material (R$)</t>
  </si>
  <si>
    <t>1.3</t>
  </si>
  <si>
    <t>5.4</t>
  </si>
  <si>
    <t>5.5</t>
  </si>
  <si>
    <t>UN</t>
  </si>
  <si>
    <t>01.20.010</t>
  </si>
  <si>
    <t>Taxa de mobilização e desmobilização de equipamentos para execução de levantamento topográfico</t>
  </si>
  <si>
    <t>TX</t>
  </si>
  <si>
    <t>M2</t>
  </si>
  <si>
    <t>M3</t>
  </si>
  <si>
    <t>54.01.050</t>
  </si>
  <si>
    <t>Compactação do subleito mínimo de 95% do PN</t>
  </si>
  <si>
    <t>54.01.210</t>
  </si>
  <si>
    <t>Base de brita graduada</t>
  </si>
  <si>
    <t>54.01.400</t>
  </si>
  <si>
    <t>Abertura de caixa até 25 cm, inclui escavação, compactação, transporte e preparo do sub-leito</t>
  </si>
  <si>
    <t>54.03.210</t>
  </si>
  <si>
    <t>Camada de rolamento em concreto betuminoso usinado quente - CBUQ</t>
  </si>
  <si>
    <t>54.03.230</t>
  </si>
  <si>
    <t>Imprimação betuminosa ligante</t>
  </si>
  <si>
    <t>54.03.240</t>
  </si>
  <si>
    <t>Imprimação betuminosa impermeabilizante</t>
  </si>
  <si>
    <t>70.02.001</t>
  </si>
  <si>
    <t>Limpeza, pré marcação e pré pintura de solo</t>
  </si>
  <si>
    <t>70.02.010</t>
  </si>
  <si>
    <t>Sinalização horizontal com tinta vinílica ou acrílica</t>
  </si>
  <si>
    <t>70.03.001</t>
  </si>
  <si>
    <t>Placa para sinalização viária em chapa de aço, totalmente refletiva com película IA/IA - área até 2,0 m²</t>
  </si>
  <si>
    <t>70.04.001</t>
  </si>
  <si>
    <t>Coluna simples (PP), diâmetro de 2 1/2" e comprimento de 3,6 m</t>
  </si>
  <si>
    <t xml:space="preserve"> BDI ADOTADO: </t>
  </si>
  <si>
    <t>Leandro Bertaco Lúcio</t>
  </si>
  <si>
    <t>Engenherio Civil</t>
  </si>
  <si>
    <t>CREA: 5069233488</t>
  </si>
  <si>
    <t>%</t>
  </si>
  <si>
    <t>Intervenção:</t>
  </si>
  <si>
    <t>Pavimentação, Rua: Araceu Dias de Payão</t>
  </si>
  <si>
    <t>Objeto:</t>
  </si>
  <si>
    <t>Pavimentação do prolongamento da Rua: Araceu Dias Payão PLN-020 e Sinalização Horizontal e Vertical</t>
  </si>
  <si>
    <t>Prolongamento da Rua Araceu Dias Payão.</t>
  </si>
  <si>
    <t>Subtotal</t>
  </si>
  <si>
    <r>
      <t>Local:</t>
    </r>
    <r>
      <rPr>
        <sz val="12"/>
        <rFont val="Bookerly"/>
        <family val="1"/>
      </rPr>
      <t xml:space="preserve"> </t>
    </r>
  </si>
  <si>
    <r>
      <t xml:space="preserve">Boletim CPOS 185, vigência: </t>
    </r>
    <r>
      <rPr>
        <b/>
        <sz val="12"/>
        <rFont val="Bookerly"/>
        <family val="1"/>
      </rPr>
      <t>fevereiro/2022</t>
    </r>
  </si>
  <si>
    <t>SERVIÇOS PRELIMINARES</t>
  </si>
  <si>
    <t>TERRAPLANAGEM</t>
  </si>
  <si>
    <t>GUIAS E SARJETAS</t>
  </si>
  <si>
    <t>PAVIMENTAÇÃO</t>
  </si>
  <si>
    <t xml:space="preserve">SINALIZAÇÃO VIÁRIA </t>
  </si>
  <si>
    <t>CREA/SP N° 5069233488</t>
  </si>
  <si>
    <t xml:space="preserve">T O T A L </t>
  </si>
  <si>
    <t>RECURSOS PRÓPRIOS</t>
  </si>
  <si>
    <t>RECURSOS ESTADUAIS</t>
  </si>
  <si>
    <t>R$</t>
  </si>
  <si>
    <r>
      <t xml:space="preserve">PRAZO DE EXECUÇÃO:                </t>
    </r>
    <r>
      <rPr>
        <sz val="10"/>
        <color indexed="10"/>
        <rFont val="Times New Roman"/>
        <family val="1"/>
      </rPr>
      <t xml:space="preserve"> 0 dias</t>
    </r>
  </si>
  <si>
    <r>
      <t xml:space="preserve">PRAZO DE LIBERAÇÃO:                       </t>
    </r>
    <r>
      <rPr>
        <sz val="10"/>
        <rFont val="Times New Roman"/>
        <family val="1"/>
      </rPr>
      <t>em até 30 dias após a conclusão da etapa</t>
    </r>
  </si>
  <si>
    <r>
      <t xml:space="preserve">PRAZO DE EXECUÇÃO:                </t>
    </r>
    <r>
      <rPr>
        <sz val="10"/>
        <color indexed="10"/>
        <rFont val="Times New Roman"/>
        <family val="1"/>
      </rPr>
      <t>690 dias</t>
    </r>
  </si>
  <si>
    <r>
      <t xml:space="preserve">PRAZO DE LIBERAÇÃO:                       </t>
    </r>
    <r>
      <rPr>
        <sz val="10"/>
        <rFont val="Times New Roman"/>
        <family val="1"/>
      </rPr>
      <t>em até 30 dias após a Ordem de Serviço</t>
    </r>
  </si>
  <si>
    <t>TOTAL</t>
  </si>
  <si>
    <r>
      <t>PERÍODO:</t>
    </r>
    <r>
      <rPr>
        <b/>
        <sz val="12"/>
        <color indexed="12"/>
        <rFont val="Times New Roman"/>
        <family val="1"/>
      </rPr>
      <t xml:space="preserve"> 0</t>
    </r>
    <r>
      <rPr>
        <b/>
        <sz val="12"/>
        <rFont val="Times New Roman"/>
        <family val="1"/>
      </rPr>
      <t xml:space="preserve"> dias</t>
    </r>
  </si>
  <si>
    <r>
      <t>PERÍODO:</t>
    </r>
    <r>
      <rPr>
        <b/>
        <sz val="12"/>
        <color indexed="12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</rPr>
      <t>0 dias</t>
    </r>
  </si>
  <si>
    <r>
      <t>PERÍODO:</t>
    </r>
    <r>
      <rPr>
        <b/>
        <sz val="12"/>
        <color rgb="FFFF0000"/>
        <rFont val="Times New Roman"/>
        <family val="1"/>
      </rPr>
      <t xml:space="preserve"> 720 dias</t>
    </r>
  </si>
  <si>
    <t>3a. ETAPA</t>
  </si>
  <si>
    <t>2a. ETAPA</t>
  </si>
  <si>
    <t>1a. ETAPA</t>
  </si>
  <si>
    <t>UNIDADE</t>
  </si>
  <si>
    <t>SERVIÇOS</t>
  </si>
  <si>
    <t>ITEM</t>
  </si>
  <si>
    <r>
      <t xml:space="preserve">FINAL: </t>
    </r>
    <r>
      <rPr>
        <b/>
        <sz val="10"/>
        <color indexed="10"/>
        <rFont val="Times New Roman"/>
        <family val="1"/>
      </rPr>
      <t>720</t>
    </r>
    <r>
      <rPr>
        <sz val="10"/>
        <rFont val="Times New Roman"/>
        <family val="1"/>
      </rPr>
      <t xml:space="preserve"> </t>
    </r>
    <r>
      <rPr>
        <sz val="10"/>
        <color indexed="12"/>
        <rFont val="Times New Roman"/>
        <family val="1"/>
      </rPr>
      <t>dias a partir da data da assinatura do convênio</t>
    </r>
  </si>
  <si>
    <t>CDHU 185</t>
  </si>
  <si>
    <t>INÍCIO:  Data da assinatura do convênio</t>
  </si>
  <si>
    <t>Infraestrutura urbana</t>
  </si>
  <si>
    <t xml:space="preserve">DATA BASE: </t>
  </si>
  <si>
    <t>PRAZO PROPOSTO</t>
  </si>
  <si>
    <t>OBRA:</t>
  </si>
  <si>
    <t>SUBSECRETARIA DE CONVÊNIOS COM MUNICÍPIOS E ENTIDADES NÃO GOVERNAMENTAIS</t>
  </si>
  <si>
    <t>MUNICÍPIO</t>
  </si>
  <si>
    <t>SECRETARIA DE DESENVOLVIMENTO REGIONAL</t>
  </si>
  <si>
    <t>GOVERNO DO ESTADO DE SÃO PAULO</t>
  </si>
  <si>
    <t>Platina</t>
  </si>
  <si>
    <t>CREA: 506233448/SP</t>
  </si>
  <si>
    <t>Platina, 10 de junho de 2022</t>
  </si>
  <si>
    <t>54.06.151</t>
  </si>
  <si>
    <t>Execução de perfil extrusado no local, sem concreto</t>
  </si>
  <si>
    <t>11.01.130</t>
  </si>
  <si>
    <t>Concreto usinado, fck = 25 MPa</t>
  </si>
  <si>
    <t>3.2</t>
  </si>
  <si>
    <t>70.01.030</t>
  </si>
  <si>
    <t>Ondulação transversal em massa asfáltica - lombada tipo A</t>
  </si>
  <si>
    <t>Boletim CPOS 188</t>
  </si>
  <si>
    <t>Platina, 23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</si>
</sst>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0.000%"/>
    <numFmt numFmtId="167" formatCode="[$-416]mmmm\-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30"/>
      <name val="Bookerly"/>
      <family val="1"/>
    </font>
    <font>
      <sz val="12"/>
      <color rgb="FFFF0000"/>
      <name val="Bookerly"/>
      <family val="1"/>
    </font>
    <font>
      <b/>
      <sz val="10"/>
      <name val="Bookerly"/>
      <family val="1"/>
    </font>
    <font>
      <sz val="9"/>
      <name val="Bookerly"/>
      <family val="1"/>
    </font>
    <font>
      <b/>
      <sz val="12"/>
      <name val="Bookerly"/>
      <family val="1"/>
    </font>
    <font>
      <sz val="12"/>
      <name val="Bookerly"/>
      <family val="1"/>
    </font>
    <font>
      <b/>
      <sz val="14"/>
      <name val="Bookerly"/>
      <family val="1"/>
    </font>
    <font>
      <sz val="11"/>
      <color rgb="FFFF0000"/>
      <name val="Bookerly"/>
      <family val="1"/>
    </font>
    <font>
      <b/>
      <sz val="11"/>
      <color rgb="FFFF0000"/>
      <name val="Bookerly"/>
      <family val="1"/>
    </font>
    <font>
      <sz val="11"/>
      <name val="Bookerly"/>
      <family val="1"/>
    </font>
    <font>
      <b/>
      <sz val="12"/>
      <color theme="0"/>
      <name val="Bookerly"/>
      <family val="1"/>
    </font>
    <font>
      <b/>
      <sz val="12"/>
      <color rgb="FFFF0000"/>
      <name val="Bookerly"/>
      <family val="1"/>
    </font>
    <font>
      <sz val="12"/>
      <color theme="0"/>
      <name val="Bookerly"/>
      <family val="1"/>
    </font>
    <font>
      <sz val="11"/>
      <color theme="0"/>
      <name val="Bookerly"/>
      <family val="1"/>
    </font>
    <font>
      <sz val="10"/>
      <name val="MS Sans Serif"/>
      <family val="2"/>
    </font>
    <font>
      <sz val="10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sz val="10"/>
      <color indexed="8"/>
      <name val="MS Sans Serif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8.5"/>
      <name val="Times New Roman"/>
      <family val="1"/>
    </font>
    <font>
      <b/>
      <sz val="10"/>
      <color indexed="10"/>
      <name val="Times New Roman"/>
      <family val="1"/>
    </font>
    <font>
      <b/>
      <sz val="8"/>
      <name val="Times New Roman"/>
      <family val="1"/>
    </font>
    <font>
      <b/>
      <sz val="13"/>
      <color indexed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color indexed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/>
    </fill>
  </fills>
  <borders count="7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tted">
        <color auto="1"/>
      </bottom>
      <diagonal/>
    </border>
    <border>
      <left style="double">
        <color auto="1"/>
      </left>
      <right style="double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27" fillId="0" borderId="0"/>
    <xf numFmtId="0" fontId="31" fillId="0" borderId="0"/>
    <xf numFmtId="0" fontId="42" fillId="0" borderId="0"/>
  </cellStyleXfs>
  <cellXfs count="319">
    <xf numFmtId="0" fontId="0" fillId="0" borderId="0" xfId="0"/>
    <xf numFmtId="0" fontId="7" fillId="0" borderId="0" xfId="0" applyFont="1"/>
    <xf numFmtId="164" fontId="7" fillId="0" borderId="13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0" fontId="7" fillId="0" borderId="18" xfId="3" applyNumberFormat="1" applyFont="1" applyFill="1" applyBorder="1" applyAlignment="1">
      <alignment horizontal="center" vertical="center"/>
    </xf>
    <xf numFmtId="10" fontId="7" fillId="0" borderId="19" xfId="3" applyNumberFormat="1" applyFont="1" applyFill="1" applyBorder="1" applyAlignment="1">
      <alignment horizontal="center" vertical="center"/>
    </xf>
    <xf numFmtId="10" fontId="7" fillId="0" borderId="4" xfId="3" applyNumberFormat="1" applyFont="1" applyFill="1" applyBorder="1" applyAlignment="1">
      <alignment horizontal="center" vertical="center"/>
    </xf>
    <xf numFmtId="9" fontId="7" fillId="0" borderId="19" xfId="3" applyFont="1" applyFill="1" applyBorder="1" applyAlignment="1">
      <alignment horizontal="center" vertical="center"/>
    </xf>
    <xf numFmtId="9" fontId="7" fillId="0" borderId="4" xfId="3" applyFont="1" applyFill="1" applyBorder="1" applyAlignment="1">
      <alignment horizontal="center" vertical="center"/>
    </xf>
    <xf numFmtId="10" fontId="7" fillId="0" borderId="19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0" fontId="7" fillId="0" borderId="27" xfId="3" applyNumberFormat="1" applyFont="1" applyFill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9" fontId="7" fillId="0" borderId="27" xfId="3" applyFont="1" applyFill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164" fontId="7" fillId="0" borderId="45" xfId="0" applyNumberFormat="1" applyFont="1" applyBorder="1" applyAlignment="1">
      <alignment horizontal="center" vertical="center"/>
    </xf>
    <xf numFmtId="164" fontId="7" fillId="0" borderId="46" xfId="0" applyNumberFormat="1" applyFont="1" applyBorder="1" applyAlignment="1">
      <alignment horizontal="center" vertical="center"/>
    </xf>
    <xf numFmtId="10" fontId="7" fillId="0" borderId="49" xfId="3" applyNumberFormat="1" applyFont="1" applyBorder="1" applyAlignment="1">
      <alignment horizontal="center" vertical="center"/>
    </xf>
    <xf numFmtId="10" fontId="7" fillId="0" borderId="50" xfId="0" applyNumberFormat="1" applyFont="1" applyBorder="1" applyAlignment="1">
      <alignment horizontal="center" vertical="center"/>
    </xf>
    <xf numFmtId="10" fontId="7" fillId="0" borderId="51" xfId="0" applyNumberFormat="1" applyFont="1" applyBorder="1" applyAlignment="1">
      <alignment horizontal="center" vertical="center"/>
    </xf>
    <xf numFmtId="10" fontId="7" fillId="0" borderId="52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0" fontId="8" fillId="0" borderId="31" xfId="3" applyNumberFormat="1" applyFont="1" applyBorder="1" applyAlignment="1">
      <alignment horizontal="center" vertical="center"/>
    </xf>
    <xf numFmtId="10" fontId="8" fillId="0" borderId="32" xfId="3" applyNumberFormat="1" applyFont="1" applyFill="1" applyBorder="1" applyAlignment="1">
      <alignment horizontal="center" vertical="center"/>
    </xf>
    <xf numFmtId="10" fontId="8" fillId="0" borderId="32" xfId="3" applyNumberFormat="1" applyFont="1" applyBorder="1" applyAlignment="1">
      <alignment horizontal="center" vertical="center"/>
    </xf>
    <xf numFmtId="164" fontId="7" fillId="0" borderId="0" xfId="0" applyNumberFormat="1" applyFont="1"/>
    <xf numFmtId="0" fontId="9" fillId="0" borderId="0" xfId="0" applyFont="1" applyAlignment="1">
      <alignment horizontal="center" vertical="center"/>
    </xf>
    <xf numFmtId="10" fontId="8" fillId="0" borderId="0" xfId="3" applyNumberFormat="1" applyFont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0" fontId="18" fillId="0" borderId="0" xfId="0" applyNumberFormat="1" applyFont="1" applyAlignment="1">
      <alignment horizontal="center" vertical="center" wrapText="1"/>
    </xf>
    <xf numFmtId="9" fontId="18" fillId="0" borderId="0" xfId="3" applyFont="1" applyFill="1" applyBorder="1"/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right"/>
    </xf>
    <xf numFmtId="2" fontId="20" fillId="0" borderId="0" xfId="0" applyNumberFormat="1" applyFont="1" applyAlignment="1">
      <alignment horizontal="center"/>
    </xf>
    <xf numFmtId="0" fontId="20" fillId="0" borderId="0" xfId="0" applyFont="1"/>
    <xf numFmtId="9" fontId="22" fillId="0" borderId="0" xfId="3" applyFont="1" applyFill="1" applyBorder="1"/>
    <xf numFmtId="0" fontId="23" fillId="3" borderId="0" xfId="0" applyFont="1" applyFill="1" applyAlignment="1">
      <alignment horizontal="center" vertical="center" wrapText="1"/>
    </xf>
    <xf numFmtId="2" fontId="23" fillId="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Continuous" vertical="distributed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Continuous" vertical="center" wrapText="1"/>
    </xf>
    <xf numFmtId="9" fontId="17" fillId="4" borderId="0" xfId="3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4" fontId="18" fillId="0" borderId="0" xfId="1" applyNumberFormat="1" applyFont="1" applyFill="1" applyBorder="1" applyAlignment="1">
      <alignment horizontal="center" vertical="center"/>
    </xf>
    <xf numFmtId="164" fontId="18" fillId="0" borderId="0" xfId="2" applyNumberFormat="1" applyFont="1" applyFill="1" applyBorder="1" applyAlignment="1">
      <alignment horizontal="center" vertical="center"/>
    </xf>
    <xf numFmtId="9" fontId="18" fillId="0" borderId="0" xfId="3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distributed" vertical="center" wrapText="1" readingOrder="2"/>
    </xf>
    <xf numFmtId="164" fontId="17" fillId="5" borderId="0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2" fontId="18" fillId="0" borderId="0" xfId="0" applyNumberFormat="1" applyFont="1" applyAlignment="1">
      <alignment horizontal="center" vertical="top"/>
    </xf>
    <xf numFmtId="0" fontId="18" fillId="0" borderId="34" xfId="0" applyFont="1" applyBorder="1" applyAlignment="1">
      <alignment horizontal="center"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2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/>
    <xf numFmtId="2" fontId="1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20" fillId="0" borderId="0" xfId="0" applyFont="1" applyAlignment="1">
      <alignment wrapText="1"/>
    </xf>
    <xf numFmtId="4" fontId="17" fillId="4" borderId="0" xfId="0" applyNumberFormat="1" applyFont="1" applyFill="1" applyAlignment="1">
      <alignment horizontal="centerContinuous" vertical="center" wrapText="1"/>
    </xf>
    <xf numFmtId="4" fontId="18" fillId="0" borderId="0" xfId="1" applyNumberFormat="1" applyFont="1" applyFill="1" applyBorder="1" applyAlignment="1">
      <alignment horizontal="center" vertical="center"/>
    </xf>
    <xf numFmtId="4" fontId="17" fillId="5" borderId="0" xfId="0" applyNumberFormat="1" applyFont="1" applyFill="1" applyAlignment="1">
      <alignment horizontal="distributed" vertical="center" wrapText="1" readingOrder="2"/>
    </xf>
    <xf numFmtId="10" fontId="18" fillId="0" borderId="0" xfId="3" applyNumberFormat="1" applyFont="1" applyFill="1" applyBorder="1"/>
    <xf numFmtId="166" fontId="18" fillId="0" borderId="0" xfId="3" applyNumberFormat="1" applyFont="1" applyFill="1" applyBorder="1" applyAlignment="1">
      <alignment horizontal="center" vertical="center"/>
    </xf>
    <xf numFmtId="9" fontId="23" fillId="3" borderId="34" xfId="3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166" fontId="17" fillId="5" borderId="0" xfId="3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/>
    <xf numFmtId="164" fontId="26" fillId="3" borderId="0" xfId="0" applyNumberFormat="1" applyFont="1" applyFill="1" applyAlignment="1">
      <alignment horizontal="center"/>
    </xf>
    <xf numFmtId="0" fontId="28" fillId="0" borderId="0" xfId="7" applyFont="1"/>
    <xf numFmtId="0" fontId="28" fillId="0" borderId="0" xfId="7" applyFont="1" applyAlignment="1">
      <alignment horizontal="center"/>
    </xf>
    <xf numFmtId="0" fontId="29" fillId="0" borderId="0" xfId="7" applyFont="1"/>
    <xf numFmtId="0" fontId="30" fillId="0" borderId="0" xfId="7" applyFont="1"/>
    <xf numFmtId="0" fontId="2" fillId="0" borderId="0" xfId="7" applyFont="1" applyAlignment="1">
      <alignment horizontal="center"/>
    </xf>
    <xf numFmtId="14" fontId="32" fillId="0" borderId="0" xfId="8" applyNumberFormat="1" applyFont="1" applyAlignment="1">
      <alignment vertical="center"/>
    </xf>
    <xf numFmtId="0" fontId="2" fillId="0" borderId="0" xfId="7" applyFont="1"/>
    <xf numFmtId="14" fontId="33" fillId="0" borderId="0" xfId="8" applyNumberFormat="1" applyFont="1" applyAlignment="1">
      <alignment vertical="center"/>
    </xf>
    <xf numFmtId="0" fontId="30" fillId="0" borderId="0" xfId="7" applyFont="1" applyAlignment="1">
      <alignment horizontal="center"/>
    </xf>
    <xf numFmtId="0" fontId="34" fillId="0" borderId="0" xfId="8" applyFont="1"/>
    <xf numFmtId="0" fontId="35" fillId="0" borderId="0" xfId="8" applyFont="1"/>
    <xf numFmtId="0" fontId="36" fillId="0" borderId="0" xfId="8" applyFont="1"/>
    <xf numFmtId="0" fontId="34" fillId="0" borderId="0" xfId="8" applyFont="1" applyAlignment="1">
      <alignment vertical="center"/>
    </xf>
    <xf numFmtId="0" fontId="37" fillId="0" borderId="0" xfId="8" applyFont="1" applyAlignment="1">
      <alignment vertical="center"/>
    </xf>
    <xf numFmtId="0" fontId="36" fillId="0" borderId="0" xfId="8" applyFont="1" applyAlignment="1">
      <alignment vertical="center"/>
    </xf>
    <xf numFmtId="0" fontId="33" fillId="0" borderId="0" xfId="8" applyFont="1"/>
    <xf numFmtId="0" fontId="35" fillId="0" borderId="0" xfId="8" applyFont="1" applyAlignment="1">
      <alignment horizontal="left"/>
    </xf>
    <xf numFmtId="0" fontId="34" fillId="0" borderId="0" xfId="8" applyFont="1" applyAlignment="1">
      <alignment horizontal="center"/>
    </xf>
    <xf numFmtId="0" fontId="38" fillId="0" borderId="0" xfId="8" applyFont="1"/>
    <xf numFmtId="4" fontId="39" fillId="0" borderId="0" xfId="8" applyNumberFormat="1" applyFont="1" applyAlignment="1">
      <alignment horizontal="center"/>
    </xf>
    <xf numFmtId="4" fontId="40" fillId="0" borderId="0" xfId="8" applyNumberFormat="1" applyFont="1" applyAlignment="1">
      <alignment horizontal="center"/>
    </xf>
    <xf numFmtId="4" fontId="39" fillId="0" borderId="0" xfId="8" applyNumberFormat="1" applyFont="1" applyAlignment="1" applyProtection="1">
      <alignment horizontal="center"/>
      <protection locked="0"/>
    </xf>
    <xf numFmtId="0" fontId="40" fillId="0" borderId="0" xfId="8" applyFont="1" applyAlignment="1">
      <alignment horizontal="center"/>
    </xf>
    <xf numFmtId="0" fontId="40" fillId="0" borderId="0" xfId="8" applyFont="1" applyAlignment="1">
      <alignment horizontal="left"/>
    </xf>
    <xf numFmtId="0" fontId="39" fillId="0" borderId="0" xfId="8" applyFont="1" applyAlignment="1">
      <alignment horizontal="left"/>
    </xf>
    <xf numFmtId="4" fontId="32" fillId="0" borderId="1" xfId="8" applyNumberFormat="1" applyFont="1" applyBorder="1" applyAlignment="1">
      <alignment horizontal="center"/>
    </xf>
    <xf numFmtId="0" fontId="32" fillId="0" borderId="55" xfId="8" applyFont="1" applyBorder="1" applyAlignment="1">
      <alignment horizontal="center"/>
    </xf>
    <xf numFmtId="0" fontId="32" fillId="0" borderId="34" xfId="8" applyFont="1" applyBorder="1" applyAlignment="1">
      <alignment horizontal="left"/>
    </xf>
    <xf numFmtId="0" fontId="32" fillId="0" borderId="33" xfId="8" applyFont="1" applyBorder="1" applyAlignment="1">
      <alignment horizontal="left"/>
    </xf>
    <xf numFmtId="4" fontId="33" fillId="6" borderId="1" xfId="8" applyNumberFormat="1" applyFont="1" applyFill="1" applyBorder="1" applyAlignment="1">
      <alignment horizontal="center"/>
    </xf>
    <xf numFmtId="4" fontId="33" fillId="6" borderId="55" xfId="8" applyNumberFormat="1" applyFont="1" applyFill="1" applyBorder="1" applyProtection="1">
      <protection locked="0"/>
    </xf>
    <xf numFmtId="4" fontId="33" fillId="6" borderId="56" xfId="8" applyNumberFormat="1" applyFont="1" applyFill="1" applyBorder="1" applyProtection="1">
      <protection locked="0"/>
    </xf>
    <xf numFmtId="4" fontId="33" fillId="6" borderId="55" xfId="8" applyNumberFormat="1" applyFont="1" applyFill="1" applyBorder="1"/>
    <xf numFmtId="4" fontId="33" fillId="6" borderId="56" xfId="8" applyNumberFormat="1" applyFont="1" applyFill="1" applyBorder="1"/>
    <xf numFmtId="4" fontId="33" fillId="6" borderId="34" xfId="8" applyNumberFormat="1" applyFont="1" applyFill="1" applyBorder="1" applyAlignment="1">
      <alignment horizontal="center"/>
    </xf>
    <xf numFmtId="4" fontId="33" fillId="6" borderId="56" xfId="8" applyNumberFormat="1" applyFont="1" applyFill="1" applyBorder="1" applyAlignment="1">
      <alignment horizontal="center"/>
    </xf>
    <xf numFmtId="0" fontId="32" fillId="6" borderId="55" xfId="8" applyFont="1" applyFill="1" applyBorder="1" applyAlignment="1">
      <alignment horizontal="center"/>
    </xf>
    <xf numFmtId="0" fontId="33" fillId="6" borderId="34" xfId="8" applyFont="1" applyFill="1" applyBorder="1"/>
    <xf numFmtId="0" fontId="41" fillId="6" borderId="33" xfId="8" applyFont="1" applyFill="1" applyBorder="1" applyAlignment="1">
      <alignment horizontal="left" vertical="center"/>
    </xf>
    <xf numFmtId="4" fontId="33" fillId="0" borderId="53" xfId="8" applyNumberFormat="1" applyFont="1" applyBorder="1" applyAlignment="1">
      <alignment horizontal="center"/>
    </xf>
    <xf numFmtId="4" fontId="33" fillId="0" borderId="55" xfId="8" applyNumberFormat="1" applyFont="1" applyBorder="1" applyAlignment="1" applyProtection="1">
      <alignment horizontal="center"/>
      <protection locked="0"/>
    </xf>
    <xf numFmtId="4" fontId="33" fillId="0" borderId="33" xfId="8" applyNumberFormat="1" applyFont="1" applyBorder="1" applyAlignment="1" applyProtection="1">
      <alignment horizontal="center"/>
      <protection locked="0"/>
    </xf>
    <xf numFmtId="4" fontId="33" fillId="0" borderId="55" xfId="8" applyNumberFormat="1" applyFont="1" applyBorder="1" applyAlignment="1">
      <alignment horizontal="center"/>
    </xf>
    <xf numFmtId="4" fontId="33" fillId="0" borderId="33" xfId="8" applyNumberFormat="1" applyFont="1" applyBorder="1" applyAlignment="1">
      <alignment horizontal="center"/>
    </xf>
    <xf numFmtId="4" fontId="33" fillId="0" borderId="34" xfId="8" applyNumberFormat="1" applyFont="1" applyBorder="1" applyAlignment="1">
      <alignment horizontal="center"/>
    </xf>
    <xf numFmtId="0" fontId="33" fillId="0" borderId="55" xfId="8" applyFont="1" applyBorder="1" applyAlignment="1">
      <alignment horizontal="center"/>
    </xf>
    <xf numFmtId="0" fontId="33" fillId="0" borderId="34" xfId="8" applyFont="1" applyBorder="1" applyAlignment="1">
      <alignment horizontal="left" vertical="center" wrapText="1"/>
    </xf>
    <xf numFmtId="0" fontId="34" fillId="0" borderId="33" xfId="8" applyFont="1" applyBorder="1" applyAlignment="1">
      <alignment horizontal="center" vertical="center"/>
    </xf>
    <xf numFmtId="4" fontId="33" fillId="0" borderId="3" xfId="8" applyNumberFormat="1" applyFont="1" applyBorder="1" applyAlignment="1">
      <alignment horizontal="center"/>
    </xf>
    <xf numFmtId="0" fontId="33" fillId="0" borderId="4" xfId="8" applyFont="1" applyBorder="1" applyAlignment="1">
      <alignment horizontal="center"/>
    </xf>
    <xf numFmtId="0" fontId="33" fillId="0" borderId="3" xfId="8" applyFont="1" applyBorder="1" applyAlignment="1">
      <alignment horizontal="center"/>
    </xf>
    <xf numFmtId="4" fontId="30" fillId="6" borderId="20" xfId="7" applyNumberFormat="1" applyFont="1" applyFill="1" applyBorder="1" applyAlignment="1">
      <alignment horizontal="center"/>
    </xf>
    <xf numFmtId="0" fontId="43" fillId="0" borderId="1" xfId="7" applyFont="1" applyBorder="1" applyAlignment="1">
      <alignment horizontal="center" vertical="top" wrapText="1"/>
    </xf>
    <xf numFmtId="0" fontId="43" fillId="0" borderId="55" xfId="7" applyFont="1" applyBorder="1" applyAlignment="1">
      <alignment horizontal="center" vertical="top" wrapText="1"/>
    </xf>
    <xf numFmtId="4" fontId="2" fillId="0" borderId="62" xfId="7" applyNumberFormat="1" applyFont="1" applyBorder="1" applyAlignment="1">
      <alignment horizontal="center"/>
    </xf>
    <xf numFmtId="4" fontId="30" fillId="0" borderId="62" xfId="7" applyNumberFormat="1" applyFont="1" applyBorder="1" applyAlignment="1">
      <alignment horizontal="center"/>
    </xf>
    <xf numFmtId="0" fontId="30" fillId="0" borderId="1" xfId="7" applyFont="1" applyBorder="1" applyAlignment="1">
      <alignment horizontal="centerContinuous"/>
    </xf>
    <xf numFmtId="0" fontId="48" fillId="0" borderId="56" xfId="7" applyFont="1" applyBorder="1" applyAlignment="1">
      <alignment horizontal="centerContinuous"/>
    </xf>
    <xf numFmtId="0" fontId="30" fillId="0" borderId="2" xfId="7" applyFont="1" applyBorder="1" applyAlignment="1">
      <alignment horizontal="centerContinuous"/>
    </xf>
    <xf numFmtId="0" fontId="28" fillId="0" borderId="20" xfId="7" applyFont="1" applyBorder="1"/>
    <xf numFmtId="0" fontId="28" fillId="0" borderId="34" xfId="7" applyFont="1" applyBorder="1" applyAlignment="1">
      <alignment horizontal="center"/>
    </xf>
    <xf numFmtId="0" fontId="28" fillId="0" borderId="34" xfId="7" applyFont="1" applyBorder="1"/>
    <xf numFmtId="0" fontId="28" fillId="0" borderId="66" xfId="7" applyFont="1" applyBorder="1"/>
    <xf numFmtId="0" fontId="50" fillId="0" borderId="20" xfId="7" applyFont="1" applyBorder="1"/>
    <xf numFmtId="0" fontId="50" fillId="0" borderId="42" xfId="7" applyFont="1" applyBorder="1"/>
    <xf numFmtId="0" fontId="50" fillId="0" borderId="34" xfId="7" applyFont="1" applyBorder="1"/>
    <xf numFmtId="0" fontId="43" fillId="0" borderId="33" xfId="7" applyFont="1" applyBorder="1"/>
    <xf numFmtId="0" fontId="52" fillId="0" borderId="9" xfId="7" applyFont="1" applyBorder="1"/>
    <xf numFmtId="167" fontId="43" fillId="0" borderId="67" xfId="7" applyNumberFormat="1" applyFont="1" applyBorder="1" applyAlignment="1">
      <alignment horizontal="center"/>
    </xf>
    <xf numFmtId="0" fontId="50" fillId="0" borderId="68" xfId="7" applyFont="1" applyBorder="1"/>
    <xf numFmtId="0" fontId="43" fillId="0" borderId="56" xfId="7" applyFont="1" applyBorder="1"/>
    <xf numFmtId="0" fontId="53" fillId="0" borderId="55" xfId="7" applyFont="1" applyBorder="1"/>
    <xf numFmtId="0" fontId="11" fillId="0" borderId="34" xfId="9" applyFont="1" applyBorder="1" applyAlignment="1">
      <alignment vertical="center"/>
    </xf>
    <xf numFmtId="0" fontId="4" fillId="0" borderId="34" xfId="9" applyFont="1" applyBorder="1" applyAlignment="1">
      <alignment vertical="center" wrapText="1"/>
    </xf>
    <xf numFmtId="0" fontId="54" fillId="0" borderId="62" xfId="7" applyFont="1" applyBorder="1" applyAlignment="1">
      <alignment horizontal="center"/>
    </xf>
    <xf numFmtId="0" fontId="28" fillId="0" borderId="42" xfId="7" applyFont="1" applyBorder="1"/>
    <xf numFmtId="0" fontId="28" fillId="0" borderId="68" xfId="7" applyFont="1" applyBorder="1"/>
    <xf numFmtId="0" fontId="54" fillId="0" borderId="56" xfId="7" applyFont="1" applyBorder="1" applyAlignment="1">
      <alignment horizontal="left"/>
    </xf>
    <xf numFmtId="0" fontId="28" fillId="0" borderId="53" xfId="7" applyFont="1" applyBorder="1" applyAlignment="1">
      <alignment horizontal="center"/>
    </xf>
    <xf numFmtId="0" fontId="28" fillId="0" borderId="35" xfId="7" applyFont="1" applyBorder="1" applyAlignment="1">
      <alignment horizontal="center"/>
    </xf>
    <xf numFmtId="0" fontId="28" fillId="0" borderId="35" xfId="7" applyFont="1" applyBorder="1"/>
    <xf numFmtId="0" fontId="52" fillId="0" borderId="69" xfId="7" applyFont="1" applyBorder="1"/>
    <xf numFmtId="167" fontId="43" fillId="0" borderId="20" xfId="7" applyNumberFormat="1" applyFont="1" applyBorder="1" applyAlignment="1">
      <alignment horizontal="center"/>
    </xf>
    <xf numFmtId="167" fontId="43" fillId="0" borderId="0" xfId="7" applyNumberFormat="1" applyFont="1" applyAlignment="1">
      <alignment horizontal="center"/>
    </xf>
    <xf numFmtId="0" fontId="54" fillId="0" borderId="20" xfId="7" applyFont="1" applyBorder="1" applyAlignment="1">
      <alignment horizontal="centerContinuous"/>
    </xf>
    <xf numFmtId="0" fontId="54" fillId="0" borderId="0" xfId="7" applyFont="1" applyAlignment="1">
      <alignment horizontal="center"/>
    </xf>
    <xf numFmtId="0" fontId="28" fillId="0" borderId="9" xfId="7" applyFont="1" applyBorder="1"/>
    <xf numFmtId="0" fontId="3" fillId="0" borderId="20" xfId="7" applyFont="1" applyBorder="1"/>
    <xf numFmtId="0" fontId="3" fillId="0" borderId="0" xfId="7" applyFont="1"/>
    <xf numFmtId="0" fontId="58" fillId="0" borderId="0" xfId="7" applyFont="1"/>
    <xf numFmtId="0" fontId="59" fillId="0" borderId="9" xfId="7" applyFont="1" applyBorder="1"/>
    <xf numFmtId="0" fontId="28" fillId="0" borderId="21" xfId="7" applyFont="1" applyBorder="1"/>
    <xf numFmtId="0" fontId="28" fillId="0" borderId="6" xfId="7" applyFont="1" applyBorder="1"/>
    <xf numFmtId="0" fontId="28" fillId="0" borderId="6" xfId="7" applyFont="1" applyBorder="1" applyAlignment="1">
      <alignment horizontal="center"/>
    </xf>
    <xf numFmtId="0" fontId="59" fillId="0" borderId="6" xfId="7" applyFont="1" applyBorder="1"/>
    <xf numFmtId="0" fontId="28" fillId="0" borderId="5" xfId="7" applyFont="1" applyBorder="1"/>
    <xf numFmtId="0" fontId="23" fillId="0" borderId="34" xfId="0" applyFont="1" applyBorder="1" applyAlignment="1">
      <alignment horizontal="center" vertical="center" wrapText="1"/>
    </xf>
    <xf numFmtId="0" fontId="26" fillId="0" borderId="0" xfId="0" applyFont="1"/>
    <xf numFmtId="9" fontId="26" fillId="3" borderId="0" xfId="0" applyNumberFormat="1" applyFont="1" applyFill="1" applyAlignment="1">
      <alignment horizontal="center"/>
    </xf>
    <xf numFmtId="164" fontId="17" fillId="4" borderId="0" xfId="0" applyNumberFormat="1" applyFont="1" applyFill="1" applyAlignment="1">
      <alignment horizontal="centerContinuous" vertical="center" wrapText="1"/>
    </xf>
    <xf numFmtId="164" fontId="17" fillId="5" borderId="0" xfId="0" applyNumberFormat="1" applyFont="1" applyFill="1" applyAlignment="1">
      <alignment horizontal="distributed" vertical="center" wrapText="1" readingOrder="2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53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4" xfId="0" applyFont="1" applyFill="1" applyBorder="1" applyAlignment="1">
      <alignment horizontal="left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57" fillId="0" borderId="9" xfId="8" applyFont="1" applyBorder="1"/>
    <xf numFmtId="0" fontId="57" fillId="0" borderId="0" xfId="8" applyFont="1"/>
    <xf numFmtId="0" fontId="54" fillId="0" borderId="2" xfId="7" applyFont="1" applyBorder="1" applyAlignment="1">
      <alignment horizontal="center"/>
    </xf>
    <xf numFmtId="0" fontId="54" fillId="0" borderId="35" xfId="7" applyFont="1" applyBorder="1" applyAlignment="1">
      <alignment horizontal="center"/>
    </xf>
    <xf numFmtId="0" fontId="54" fillId="0" borderId="53" xfId="7" applyFont="1" applyBorder="1" applyAlignment="1">
      <alignment horizontal="center"/>
    </xf>
    <xf numFmtId="0" fontId="55" fillId="0" borderId="9" xfId="8" applyFont="1" applyBorder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55" fillId="0" borderId="66" xfId="8" applyFont="1" applyBorder="1" applyAlignment="1">
      <alignment horizontal="left" vertical="center" wrapText="1"/>
    </xf>
    <xf numFmtId="0" fontId="55" fillId="0" borderId="34" xfId="8" applyFont="1" applyBorder="1" applyAlignment="1">
      <alignment horizontal="left" vertical="center" wrapText="1"/>
    </xf>
    <xf numFmtId="0" fontId="56" fillId="0" borderId="33" xfId="7" applyFont="1" applyBorder="1" applyAlignment="1">
      <alignment horizontal="center" vertical="center"/>
    </xf>
    <xf numFmtId="0" fontId="56" fillId="0" borderId="34" xfId="7" applyFont="1" applyBorder="1" applyAlignment="1">
      <alignment horizontal="center" vertical="center"/>
    </xf>
    <xf numFmtId="0" fontId="56" fillId="0" borderId="55" xfId="7" applyFont="1" applyBorder="1" applyAlignment="1">
      <alignment horizontal="center" vertical="center"/>
    </xf>
    <xf numFmtId="0" fontId="43" fillId="0" borderId="65" xfId="7" applyFont="1" applyBorder="1" applyAlignment="1">
      <alignment horizontal="center" vertical="center"/>
    </xf>
    <xf numFmtId="0" fontId="42" fillId="0" borderId="64" xfId="9" applyBorder="1" applyAlignment="1">
      <alignment horizontal="center" vertical="center"/>
    </xf>
    <xf numFmtId="0" fontId="42" fillId="0" borderId="61" xfId="9" applyBorder="1" applyAlignment="1">
      <alignment horizontal="center" vertical="center"/>
    </xf>
    <xf numFmtId="0" fontId="49" fillId="0" borderId="60" xfId="7" applyFont="1" applyBorder="1" applyAlignment="1">
      <alignment horizontal="center" vertical="center"/>
    </xf>
    <xf numFmtId="0" fontId="42" fillId="0" borderId="63" xfId="9" applyBorder="1" applyAlignment="1">
      <alignment horizontal="center" vertical="center"/>
    </xf>
    <xf numFmtId="0" fontId="42" fillId="0" borderId="58" xfId="9" applyBorder="1" applyAlignment="1">
      <alignment horizontal="center" vertical="center"/>
    </xf>
    <xf numFmtId="0" fontId="43" fillId="0" borderId="60" xfId="7" applyFont="1" applyBorder="1" applyAlignment="1">
      <alignment horizontal="center" vertical="center"/>
    </xf>
    <xf numFmtId="0" fontId="2" fillId="0" borderId="56" xfId="7" applyFont="1" applyBorder="1" applyAlignment="1">
      <alignment horizontal="center"/>
    </xf>
    <xf numFmtId="0" fontId="2" fillId="0" borderId="1" xfId="7" applyFont="1" applyBorder="1" applyAlignment="1">
      <alignment horizontal="center"/>
    </xf>
    <xf numFmtId="0" fontId="5" fillId="0" borderId="60" xfId="9" applyFont="1" applyBorder="1" applyAlignment="1">
      <alignment horizontal="center" vertical="center"/>
    </xf>
    <xf numFmtId="0" fontId="5" fillId="0" borderId="58" xfId="9" applyFont="1" applyBorder="1" applyAlignment="1">
      <alignment horizontal="center" vertical="center"/>
    </xf>
    <xf numFmtId="0" fontId="5" fillId="0" borderId="60" xfId="9" applyFont="1" applyBorder="1" applyAlignment="1">
      <alignment horizontal="left" vertical="center"/>
    </xf>
    <xf numFmtId="0" fontId="5" fillId="0" borderId="58" xfId="9" applyFont="1" applyBorder="1" applyAlignment="1">
      <alignment horizontal="left" vertical="center"/>
    </xf>
    <xf numFmtId="4" fontId="33" fillId="0" borderId="10" xfId="8" applyNumberFormat="1" applyFont="1" applyBorder="1" applyAlignment="1">
      <alignment horizontal="center"/>
    </xf>
    <xf numFmtId="4" fontId="33" fillId="0" borderId="59" xfId="8" applyNumberFormat="1" applyFont="1" applyBorder="1" applyAlignment="1">
      <alignment horizontal="center"/>
    </xf>
    <xf numFmtId="4" fontId="33" fillId="0" borderId="15" xfId="8" applyNumberFormat="1" applyFont="1" applyBorder="1" applyAlignment="1">
      <alignment horizontal="center"/>
    </xf>
    <xf numFmtId="4" fontId="33" fillId="0" borderId="57" xfId="8" applyNumberFormat="1" applyFont="1" applyBorder="1" applyAlignment="1">
      <alignment horizontal="center"/>
    </xf>
    <xf numFmtId="4" fontId="33" fillId="0" borderId="10" xfId="8" applyNumberFormat="1" applyFont="1" applyBorder="1" applyAlignment="1" applyProtection="1">
      <alignment horizontal="center"/>
      <protection locked="0"/>
    </xf>
    <xf numFmtId="4" fontId="33" fillId="0" borderId="59" xfId="8" applyNumberFormat="1" applyFont="1" applyBorder="1" applyAlignment="1" applyProtection="1">
      <alignment horizontal="center"/>
      <protection locked="0"/>
    </xf>
    <xf numFmtId="4" fontId="33" fillId="0" borderId="15" xfId="8" applyNumberFormat="1" applyFont="1" applyBorder="1" applyAlignment="1" applyProtection="1">
      <alignment horizontal="center"/>
      <protection locked="0"/>
    </xf>
    <xf numFmtId="4" fontId="33" fillId="0" borderId="57" xfId="8" applyNumberFormat="1" applyFont="1" applyBorder="1" applyAlignment="1" applyProtection="1">
      <alignment horizontal="center"/>
      <protection locked="0"/>
    </xf>
    <xf numFmtId="0" fontId="33" fillId="0" borderId="60" xfId="8" applyFont="1" applyBorder="1" applyAlignment="1">
      <alignment horizontal="left" vertical="center" wrapText="1"/>
    </xf>
    <xf numFmtId="0" fontId="33" fillId="0" borderId="58" xfId="8" applyFont="1" applyBorder="1" applyAlignment="1">
      <alignment horizontal="left" vertical="center" wrapText="1"/>
    </xf>
    <xf numFmtId="4" fontId="33" fillId="0" borderId="33" xfId="8" applyNumberFormat="1" applyFont="1" applyBorder="1" applyAlignment="1">
      <alignment horizontal="center"/>
    </xf>
    <xf numFmtId="4" fontId="33" fillId="0" borderId="55" xfId="8" applyNumberFormat="1" applyFont="1" applyBorder="1" applyAlignment="1">
      <alignment horizontal="center"/>
    </xf>
    <xf numFmtId="4" fontId="33" fillId="0" borderId="33" xfId="8" applyNumberFormat="1" applyFont="1" applyBorder="1" applyAlignment="1" applyProtection="1">
      <alignment horizontal="center"/>
      <protection locked="0"/>
    </xf>
    <xf numFmtId="4" fontId="33" fillId="0" borderId="55" xfId="8" applyNumberFormat="1" applyFont="1" applyBorder="1" applyAlignment="1" applyProtection="1">
      <alignment horizontal="center"/>
      <protection locked="0"/>
    </xf>
    <xf numFmtId="4" fontId="32" fillId="0" borderId="56" xfId="8" applyNumberFormat="1" applyFont="1" applyBorder="1" applyAlignment="1">
      <alignment horizontal="center"/>
    </xf>
    <xf numFmtId="4" fontId="32" fillId="0" borderId="1" xfId="8" applyNumberFormat="1" applyFont="1" applyBorder="1" applyAlignment="1">
      <alignment horizontal="center"/>
    </xf>
    <xf numFmtId="4" fontId="32" fillId="0" borderId="56" xfId="8" applyNumberFormat="1" applyFont="1" applyBorder="1" applyAlignment="1" applyProtection="1">
      <alignment horizontal="center"/>
      <protection locked="0"/>
    </xf>
    <xf numFmtId="4" fontId="32" fillId="0" borderId="1" xfId="8" applyNumberFormat="1" applyFont="1" applyBorder="1" applyAlignment="1" applyProtection="1">
      <alignment horizontal="center"/>
      <protection locked="0"/>
    </xf>
    <xf numFmtId="4" fontId="41" fillId="0" borderId="1" xfId="8" applyNumberFormat="1" applyFont="1" applyBorder="1" applyAlignment="1">
      <alignment horizontal="center"/>
    </xf>
    <xf numFmtId="4" fontId="33" fillId="0" borderId="56" xfId="8" applyNumberFormat="1" applyFont="1" applyBorder="1" applyAlignment="1" applyProtection="1">
      <alignment horizontal="center"/>
      <protection locked="0"/>
    </xf>
    <xf numFmtId="4" fontId="34" fillId="0" borderId="1" xfId="8" applyNumberFormat="1" applyFont="1" applyBorder="1" applyAlignment="1" applyProtection="1">
      <alignment horizontal="center"/>
      <protection locked="0"/>
    </xf>
  </cellXfs>
  <cellStyles count="10">
    <cellStyle name="Moeda" xfId="2" builtinId="4"/>
    <cellStyle name="Normal" xfId="0" builtinId="0"/>
    <cellStyle name="Normal 2" xfId="5" xr:uid="{EEB0788C-9390-465A-8115-11D4CAB43734}"/>
    <cellStyle name="Normal 2 2" xfId="9" xr:uid="{BAE73504-5ECC-4C03-AE81-DC0C470551D4}"/>
    <cellStyle name="Normal 3" xfId="7" xr:uid="{E8476EBE-8D96-4CFF-BF43-AA04F0876341}"/>
    <cellStyle name="Normal 4" xfId="8" xr:uid="{ECD7D4FE-2A48-49EB-93E4-1B8334270E29}"/>
    <cellStyle name="Porcentagem" xfId="3" builtinId="5"/>
    <cellStyle name="Vírgula" xfId="1" builtinId="3"/>
    <cellStyle name="Vírgula 2" xfId="4" xr:uid="{00000000-0005-0000-0000-000004000000}"/>
    <cellStyle name="Vírgula 2 2" xfId="6" xr:uid="{96354E03-3AC9-434E-A73D-88581C935137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numFmt numFmtId="13" formatCode="0%"/>
      <fill>
        <patternFill patternType="solid">
          <fgColor indexed="64"/>
          <bgColor theme="6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numFmt numFmtId="164" formatCode="&quot;R$&quot;\ #,##0.00"/>
      <fill>
        <patternFill patternType="solid">
          <fgColor indexed="64"/>
          <bgColor theme="6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font>
        <strike val="0"/>
        <outline val="0"/>
        <shadow val="0"/>
        <u val="none"/>
        <vertAlign val="baseline"/>
        <color auto="1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numFmt numFmtId="164" formatCode="&quot;R$&quot;\ 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</dxf>
    <dxf>
      <border outline="0">
        <right style="double">
          <color auto="1"/>
        </right>
        <top style="thin">
          <color indexed="64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Bookerly"/>
        <family val="1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Bookerly"/>
        <family val="1"/>
        <scheme val="none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0</xdr:row>
          <xdr:rowOff>114300</xdr:rowOff>
        </xdr:from>
        <xdr:to>
          <xdr:col>3</xdr:col>
          <xdr:colOff>47625</xdr:colOff>
          <xdr:row>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0</xdr:row>
          <xdr:rowOff>114300</xdr:rowOff>
        </xdr:from>
        <xdr:to>
          <xdr:col>2</xdr:col>
          <xdr:colOff>590550</xdr:colOff>
          <xdr:row>4</xdr:row>
          <xdr:rowOff>76200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6248400" y="548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6248400" y="548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6248400" y="548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6248400" y="5486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B4D0C0-8C4A-44C4-8C3F-C86F753D5F3D}" name="Tabela1" displayName="Tabela1" ref="B14:M41" totalsRowCount="1" headerRowDxfId="27" dataDxfId="26" totalsRowDxfId="24" tableBorderDxfId="25">
  <autoFilter ref="B14:M40" xr:uid="{AEB4D0C0-8C4A-44C4-8C3F-C86F753D5F3D}"/>
  <tableColumns count="12">
    <tableColumn id="1" xr3:uid="{2E9A01D0-3FE4-4C91-AD00-892C87DE8DA2}" name="Fonte" dataDxfId="23" totalsRowDxfId="11"/>
    <tableColumn id="2" xr3:uid="{C654AFC1-A368-47C0-A8B7-E215D0B5447B}" name="Item" dataDxfId="22" totalsRowDxfId="10"/>
    <tableColumn id="3" xr3:uid="{DC242EC5-6E20-43C0-948F-A96A39BECA21}" name="Código" dataDxfId="21" totalsRowDxfId="9"/>
    <tableColumn id="4" xr3:uid="{310055A1-BFA2-4B6E-965C-92586A30BED0}" name="Descrição dos serviços" dataDxfId="20" totalsRowDxfId="8"/>
    <tableColumn id="5" xr3:uid="{993326EC-E12D-4D2B-9863-627B4F99432D}" name="Unidade" dataDxfId="19" totalsRowDxfId="7"/>
    <tableColumn id="6" xr3:uid="{579D44B2-C614-4BD7-A9AB-2F59E1C8BE0E}" name="Quant." dataDxfId="18" totalsRowDxfId="6"/>
    <tableColumn id="7" xr3:uid="{48E55882-B1B8-4736-888F-43615E61B52C}" name="Material (R$)" dataDxfId="17" totalsRowDxfId="5"/>
    <tableColumn id="8" xr3:uid="{E7C21D42-4FF2-4356-8240-1177C459E053}" name="Mão de Obra (R$)" dataDxfId="16" totalsRowDxfId="4"/>
    <tableColumn id="9" xr3:uid="{F3C736A7-249E-4CD6-A2F8-9EF179231C74}" name="V. Unitário (R$) SEM BDI" dataDxfId="15" totalsRowDxfId="3">
      <calculatedColumnFormula>Tabela1[[#This Row],[Mão de Obra (R$)]]+Tabela1[[#This Row],[Material (R$)]]</calculatedColumnFormula>
    </tableColumn>
    <tableColumn id="10" xr3:uid="{FF93E43E-4094-4C17-AB25-18D362803AF2}" name="V. Unitário (R$) COM BDI" dataDxfId="14" totalsRowDxfId="2"/>
    <tableColumn id="11" xr3:uid="{47008341-46F5-4EA2-A297-310C890AFEC0}" name="Total (R$) C/ BDI" totalsRowFunction="custom" dataDxfId="13" totalsRowDxfId="1">
      <totalsRowFormula>L40+L33+L24+L19+L28</totalsRowFormula>
    </tableColumn>
    <tableColumn id="12" xr3:uid="{9BF3E8EF-A769-4639-B233-3BC8E8811E21}" name="%" totalsRowFunction="custom" dataDxfId="12" totalsRowDxfId="0" dataCellStyle="Porcentagem">
      <totalsRowFormula>M40+M33+M28+M19+M24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N59"/>
  <sheetViews>
    <sheetView showGridLines="0" tabSelected="1" topLeftCell="B1" zoomScaleNormal="100" workbookViewId="0">
      <selection activeCell="L45" sqref="L45"/>
    </sheetView>
  </sheetViews>
  <sheetFormatPr defaultColWidth="9.140625" defaultRowHeight="15"/>
  <cols>
    <col min="1" max="1" width="1.28515625" style="50" hidden="1" customWidth="1"/>
    <col min="2" max="2" width="8.28515625" style="44" customWidth="1"/>
    <col min="3" max="3" width="8.7109375" style="46" customWidth="1"/>
    <col min="4" max="4" width="12.140625" style="46" customWidth="1"/>
    <col min="5" max="5" width="50.5703125" style="90" customWidth="1"/>
    <col min="6" max="6" width="10.7109375" style="50" customWidth="1"/>
    <col min="7" max="7" width="12.7109375" style="49" customWidth="1"/>
    <col min="8" max="8" width="14.5703125" style="49" bestFit="1" customWidth="1"/>
    <col min="9" max="9" width="13.7109375" style="49" customWidth="1"/>
    <col min="10" max="11" width="16.42578125" style="50" customWidth="1"/>
    <col min="12" max="12" width="19.7109375" style="50" customWidth="1"/>
    <col min="13" max="13" width="13.5703125" style="51" customWidth="1"/>
    <col min="14" max="14" width="9.140625" style="50" customWidth="1"/>
    <col min="15" max="16384" width="9.140625" style="50"/>
  </cols>
  <sheetData>
    <row r="1" spans="1:14" s="35" customFormat="1" ht="38.25">
      <c r="B1" s="205" t="s">
        <v>12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4" s="35" customFormat="1" ht="15.75">
      <c r="B2" s="206" t="s">
        <v>13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4" s="35" customFormat="1" ht="12.75" customHeight="1">
      <c r="B3" s="209" t="s">
        <v>14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</row>
    <row r="4" spans="1:14" s="35" customFormat="1" ht="12.75" customHeight="1">
      <c r="B4" s="209" t="s">
        <v>27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</row>
    <row r="5" spans="1:14" s="35" customFormat="1" ht="12.75" customHeight="1">
      <c r="B5" s="209" t="s">
        <v>15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4" s="36" customFormat="1" ht="15.75" customHeight="1">
      <c r="B6" s="210" t="s">
        <v>84</v>
      </c>
      <c r="C6" s="210"/>
      <c r="D6" s="210" t="s">
        <v>85</v>
      </c>
      <c r="E6" s="210"/>
      <c r="F6" s="210"/>
      <c r="G6" s="210"/>
      <c r="H6" s="210"/>
      <c r="I6" s="210"/>
      <c r="J6" s="210"/>
      <c r="K6" s="210"/>
      <c r="L6" s="210"/>
      <c r="M6" s="210"/>
    </row>
    <row r="7" spans="1:14" s="35" customFormat="1" ht="15.75">
      <c r="B7" s="37" t="s">
        <v>86</v>
      </c>
      <c r="C7" s="207" t="s">
        <v>87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4" s="35" customFormat="1" ht="15.75">
      <c r="B8" s="37" t="s">
        <v>90</v>
      </c>
      <c r="C8" s="207" t="s">
        <v>88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</row>
    <row r="9" spans="1:14" s="35" customFormat="1" ht="17.25" customHeight="1">
      <c r="B9" s="38" t="s">
        <v>5</v>
      </c>
      <c r="C9" s="211" t="s">
        <v>137</v>
      </c>
      <c r="D9" s="211"/>
      <c r="E9" s="211"/>
      <c r="F9" s="211"/>
      <c r="G9" s="211"/>
      <c r="H9" s="211"/>
      <c r="I9" s="211"/>
      <c r="J9" s="81"/>
      <c r="K9" s="81"/>
      <c r="L9" s="39" t="s">
        <v>79</v>
      </c>
      <c r="M9" s="94">
        <v>0.25</v>
      </c>
    </row>
    <row r="10" spans="1:14" s="35" customFormat="1" ht="6.75" customHeight="1">
      <c r="B10" s="38"/>
      <c r="C10" s="42"/>
      <c r="D10" s="42"/>
      <c r="E10" s="42"/>
      <c r="F10" s="42"/>
      <c r="G10" s="42"/>
      <c r="H10" s="42"/>
      <c r="I10" s="42"/>
      <c r="J10" s="43"/>
      <c r="K10" s="43"/>
      <c r="L10" s="39"/>
      <c r="M10" s="40"/>
    </row>
    <row r="11" spans="1:14" s="35" customFormat="1" ht="18.75">
      <c r="B11" s="208" t="s">
        <v>4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</row>
    <row r="12" spans="1:14" ht="7.5" customHeight="1">
      <c r="C12" s="45"/>
      <c r="E12" s="47"/>
      <c r="F12" s="48"/>
    </row>
    <row r="13" spans="1:14" ht="18.75" customHeight="1">
      <c r="B13" s="204" t="str">
        <f>D6</f>
        <v>Pavimentação, Rua: Araceu Dias de Payão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50">
        <v>2400</v>
      </c>
    </row>
    <row r="14" spans="1:14" s="97" customFormat="1" ht="60" customHeight="1">
      <c r="A14" s="54"/>
      <c r="B14" s="52" t="s">
        <v>9</v>
      </c>
      <c r="C14" s="52" t="s">
        <v>0</v>
      </c>
      <c r="D14" s="52" t="s">
        <v>6</v>
      </c>
      <c r="E14" s="52" t="s">
        <v>3</v>
      </c>
      <c r="F14" s="52" t="s">
        <v>1</v>
      </c>
      <c r="G14" s="53" t="s">
        <v>2</v>
      </c>
      <c r="H14" s="53" t="s">
        <v>49</v>
      </c>
      <c r="I14" s="53" t="s">
        <v>48</v>
      </c>
      <c r="J14" s="52" t="s">
        <v>20</v>
      </c>
      <c r="K14" s="52" t="s">
        <v>24</v>
      </c>
      <c r="L14" s="52" t="s">
        <v>21</v>
      </c>
      <c r="M14" s="96" t="s">
        <v>83</v>
      </c>
      <c r="N14" s="198"/>
    </row>
    <row r="15" spans="1:14" s="55" customFormat="1" ht="15.75">
      <c r="A15" s="60"/>
      <c r="B15" s="56" t="s">
        <v>8</v>
      </c>
      <c r="C15" s="56"/>
      <c r="D15" s="57" t="s">
        <v>92</v>
      </c>
      <c r="E15" s="58"/>
      <c r="F15" s="58"/>
      <c r="G15" s="91"/>
      <c r="H15" s="58"/>
      <c r="I15" s="58"/>
      <c r="J15" s="201">
        <f>Tabela1[[#This Row],[Mão de Obra (R$)]]+Tabela1[[#This Row],[Material (R$)]]</f>
        <v>0</v>
      </c>
      <c r="K15" s="58"/>
      <c r="L15" s="58"/>
      <c r="M15" s="59"/>
    </row>
    <row r="16" spans="1:14" s="67" customFormat="1" ht="31.5">
      <c r="B16" s="61" t="s">
        <v>11</v>
      </c>
      <c r="C16" s="61" t="s">
        <v>7</v>
      </c>
      <c r="D16" s="62" t="s">
        <v>19</v>
      </c>
      <c r="E16" s="63" t="s">
        <v>10</v>
      </c>
      <c r="F16" s="61" t="s">
        <v>57</v>
      </c>
      <c r="G16" s="92">
        <v>6</v>
      </c>
      <c r="H16" s="64">
        <v>131.19</v>
      </c>
      <c r="I16" s="64">
        <v>44.24</v>
      </c>
      <c r="J16" s="65">
        <v>176.94</v>
      </c>
      <c r="K16" s="65">
        <f>J16*(1+$M$9)</f>
        <v>221.17500000000001</v>
      </c>
      <c r="L16" s="65">
        <f>K16*G16</f>
        <v>1327.0500000000002</v>
      </c>
      <c r="M16" s="95">
        <f>Tabela1[[#This Row],[Total (R$) C/ BDI]]/Tabela1[[#Totals],[Total (R$) C/ BDI]]</f>
        <v>2.7575095554164546E-3</v>
      </c>
    </row>
    <row r="17" spans="1:14" s="67" customFormat="1" ht="15.75">
      <c r="B17" s="61" t="s">
        <v>11</v>
      </c>
      <c r="C17" s="61" t="s">
        <v>42</v>
      </c>
      <c r="D17" s="62" t="s">
        <v>43</v>
      </c>
      <c r="E17" s="63" t="s">
        <v>44</v>
      </c>
      <c r="F17" s="61" t="s">
        <v>57</v>
      </c>
      <c r="G17" s="92">
        <v>113.75</v>
      </c>
      <c r="H17" s="64">
        <v>10.75</v>
      </c>
      <c r="I17" s="64">
        <v>4.8600000000000003</v>
      </c>
      <c r="J17" s="65">
        <v>16.190000000000001</v>
      </c>
      <c r="K17" s="65">
        <f t="shared" ref="K17:K18" si="0">J17*(1+$M$9)</f>
        <v>20.237500000000001</v>
      </c>
      <c r="L17" s="65">
        <f>K17*G17</f>
        <v>2302.015625</v>
      </c>
      <c r="M17" s="95">
        <f>Tabela1[[#This Row],[Total (R$) C/ BDI]]/Tabela1[[#Totals],[Total (R$) C/ BDI]]</f>
        <v>4.7834144023627453E-3</v>
      </c>
    </row>
    <row r="18" spans="1:14" s="67" customFormat="1" ht="31.5">
      <c r="B18" s="61" t="s">
        <v>11</v>
      </c>
      <c r="C18" s="61" t="s">
        <v>50</v>
      </c>
      <c r="D18" s="62" t="s">
        <v>54</v>
      </c>
      <c r="E18" s="63" t="s">
        <v>55</v>
      </c>
      <c r="F18" s="61" t="s">
        <v>56</v>
      </c>
      <c r="G18" s="92">
        <v>1</v>
      </c>
      <c r="H18" s="64">
        <v>1263.54</v>
      </c>
      <c r="I18" s="64"/>
      <c r="J18" s="65">
        <v>1215.48</v>
      </c>
      <c r="K18" s="65">
        <f t="shared" si="0"/>
        <v>1519.35</v>
      </c>
      <c r="L18" s="65">
        <f>K18*G18</f>
        <v>1519.35</v>
      </c>
      <c r="M18" s="95">
        <f>Tabela1[[#This Row],[Total (R$) C/ BDI]]/Tabela1[[#Totals],[Total (R$) C/ BDI]]</f>
        <v>3.1570944146957461E-3</v>
      </c>
    </row>
    <row r="19" spans="1:14" s="67" customFormat="1" ht="15.75" collapsed="1">
      <c r="A19" s="68"/>
      <c r="B19" s="69"/>
      <c r="C19" s="69"/>
      <c r="D19" s="69"/>
      <c r="E19" s="69"/>
      <c r="F19" s="69"/>
      <c r="G19" s="93"/>
      <c r="H19" s="69"/>
      <c r="I19" s="69"/>
      <c r="J19" s="202"/>
      <c r="K19" s="69" t="s">
        <v>89</v>
      </c>
      <c r="L19" s="70">
        <f>SUBTOTAL(109,L15:L18)</f>
        <v>5148.4156249999996</v>
      </c>
      <c r="M19" s="98">
        <f>SUBTOTAL(109,M15:M18)</f>
        <v>1.0698018372474945E-2</v>
      </c>
    </row>
    <row r="20" spans="1:14" s="55" customFormat="1" ht="15.75">
      <c r="A20" s="60"/>
      <c r="B20" s="56" t="s">
        <v>23</v>
      </c>
      <c r="C20" s="56"/>
      <c r="D20" s="57" t="s">
        <v>93</v>
      </c>
      <c r="E20" s="58"/>
      <c r="F20" s="58"/>
      <c r="G20" s="91"/>
      <c r="H20" s="58"/>
      <c r="I20" s="58"/>
      <c r="J20" s="201">
        <f>Tabela1[[#This Row],[Mão de Obra (R$)]]+Tabela1[[#This Row],[Material (R$)]]</f>
        <v>0</v>
      </c>
      <c r="K20" s="58"/>
      <c r="L20" s="58"/>
      <c r="M20" s="59"/>
    </row>
    <row r="21" spans="1:14" s="67" customFormat="1" ht="31.5">
      <c r="B21" s="61" t="s">
        <v>11</v>
      </c>
      <c r="C21" s="61" t="s">
        <v>45</v>
      </c>
      <c r="D21" s="62" t="s">
        <v>63</v>
      </c>
      <c r="E21" s="63" t="s">
        <v>64</v>
      </c>
      <c r="F21" s="61" t="s">
        <v>57</v>
      </c>
      <c r="G21" s="92">
        <f>N13</f>
        <v>2400</v>
      </c>
      <c r="H21" s="64">
        <v>24.86</v>
      </c>
      <c r="I21" s="64">
        <v>0.38</v>
      </c>
      <c r="J21" s="65">
        <v>24.55</v>
      </c>
      <c r="K21" s="65">
        <f t="shared" ref="K21:K23" si="1">J21*(1+$M$9)</f>
        <v>30.6875</v>
      </c>
      <c r="L21" s="65">
        <f t="shared" ref="L21:L32" si="2">K21*G21</f>
        <v>73650</v>
      </c>
      <c r="M21" s="95">
        <f>Tabela1[[#This Row],[Total (R$) C/ BDI]]/Tabela1[[#Totals],[Total (R$) C/ BDI]]</f>
        <v>0.15303913097202204</v>
      </c>
    </row>
    <row r="22" spans="1:14" s="67" customFormat="1" ht="15.75">
      <c r="B22" s="61" t="s">
        <v>11</v>
      </c>
      <c r="C22" s="61" t="s">
        <v>46</v>
      </c>
      <c r="D22" s="62" t="s">
        <v>59</v>
      </c>
      <c r="E22" s="63" t="s">
        <v>60</v>
      </c>
      <c r="F22" s="61" t="s">
        <v>58</v>
      </c>
      <c r="G22" s="92">
        <f>N13*0.2</f>
        <v>480</v>
      </c>
      <c r="H22" s="64">
        <v>25.14</v>
      </c>
      <c r="I22" s="64">
        <v>0.54</v>
      </c>
      <c r="J22" s="65">
        <v>24</v>
      </c>
      <c r="K22" s="65">
        <f t="shared" si="1"/>
        <v>30</v>
      </c>
      <c r="L22" s="65">
        <f t="shared" ref="L22" si="3">K22*G22</f>
        <v>14400</v>
      </c>
      <c r="M22" s="95">
        <f>Tabela1[[#This Row],[Total (R$) C/ BDI]]/Tabela1[[#Totals],[Total (R$) C/ BDI]]</f>
        <v>2.9922111147279259E-2</v>
      </c>
      <c r="N22" s="67">
        <f>N13/Tabela1[[#This Row],[Quant.]]</f>
        <v>5</v>
      </c>
    </row>
    <row r="23" spans="1:14" s="67" customFormat="1" ht="15.75">
      <c r="B23" s="61" t="s">
        <v>11</v>
      </c>
      <c r="C23" s="61" t="s">
        <v>47</v>
      </c>
      <c r="D23" s="62" t="s">
        <v>61</v>
      </c>
      <c r="E23" s="63" t="s">
        <v>62</v>
      </c>
      <c r="F23" s="61" t="s">
        <v>58</v>
      </c>
      <c r="G23" s="92">
        <f>N13*0.15</f>
        <v>360</v>
      </c>
      <c r="H23" s="64">
        <v>220.55</v>
      </c>
      <c r="I23" s="64">
        <v>16.87</v>
      </c>
      <c r="J23" s="65">
        <v>243.03</v>
      </c>
      <c r="K23" s="65">
        <f t="shared" si="1"/>
        <v>303.78750000000002</v>
      </c>
      <c r="L23" s="65">
        <f t="shared" si="2"/>
        <v>109363.50000000001</v>
      </c>
      <c r="M23" s="95">
        <f>Tabela1[[#This Row],[Total (R$) C/ BDI]]/Tabela1[[#Totals],[Total (R$) C/ BDI]]</f>
        <v>0.22724908350385248</v>
      </c>
    </row>
    <row r="24" spans="1:14" s="67" customFormat="1" ht="15.75" collapsed="1">
      <c r="A24" s="68"/>
      <c r="B24" s="69"/>
      <c r="C24" s="69"/>
      <c r="D24" s="69"/>
      <c r="E24" s="69"/>
      <c r="F24" s="69"/>
      <c r="G24" s="93"/>
      <c r="H24" s="69"/>
      <c r="I24" s="69"/>
      <c r="J24" s="202"/>
      <c r="K24" s="69" t="s">
        <v>89</v>
      </c>
      <c r="L24" s="70">
        <f>SUM(L21:L23)</f>
        <v>197413.5</v>
      </c>
      <c r="M24" s="98">
        <f>SUM(M21:M23)</f>
        <v>0.41021032562315379</v>
      </c>
    </row>
    <row r="25" spans="1:14" s="55" customFormat="1" ht="15.75">
      <c r="A25" s="60"/>
      <c r="B25" s="56" t="s">
        <v>25</v>
      </c>
      <c r="C25" s="56"/>
      <c r="D25" s="57" t="s">
        <v>94</v>
      </c>
      <c r="E25" s="58"/>
      <c r="F25" s="58"/>
      <c r="G25" s="91"/>
      <c r="H25" s="58"/>
      <c r="I25" s="58"/>
      <c r="J25" s="201">
        <f>Tabela1[[#This Row],[Mão de Obra (R$)]]+Tabela1[[#This Row],[Material (R$)]]</f>
        <v>0</v>
      </c>
      <c r="K25" s="58"/>
      <c r="L25" s="58"/>
      <c r="M25" s="59"/>
    </row>
    <row r="26" spans="1:14" s="67" customFormat="1" ht="15.75">
      <c r="B26" s="61" t="s">
        <v>11</v>
      </c>
      <c r="C26" s="61" t="s">
        <v>26</v>
      </c>
      <c r="D26" s="62" t="s">
        <v>130</v>
      </c>
      <c r="E26" s="63" t="s">
        <v>131</v>
      </c>
      <c r="F26" s="61" t="s">
        <v>58</v>
      </c>
      <c r="G26" s="92">
        <v>42</v>
      </c>
      <c r="H26" s="64">
        <v>82.68</v>
      </c>
      <c r="I26" s="64">
        <v>264.10000000000002</v>
      </c>
      <c r="J26" s="65">
        <v>357.84</v>
      </c>
      <c r="K26" s="65">
        <f t="shared" ref="K26" si="4">J26*(1+$M$9)</f>
        <v>447.29999999999995</v>
      </c>
      <c r="L26" s="65">
        <f t="shared" ref="L26" si="5">K26*G26</f>
        <v>18786.599999999999</v>
      </c>
      <c r="M26" s="95">
        <f>Tabela1[[#This Row],[Total (R$) C/ BDI]]/Tabela1[[#Totals],[Total (R$) C/ BDI]]</f>
        <v>3.9037134255519204E-2</v>
      </c>
    </row>
    <row r="27" spans="1:14" s="67" customFormat="1" ht="15.75">
      <c r="B27" s="61" t="s">
        <v>11</v>
      </c>
      <c r="C27" s="61" t="s">
        <v>134</v>
      </c>
      <c r="D27" s="62" t="s">
        <v>132</v>
      </c>
      <c r="E27" s="63" t="s">
        <v>133</v>
      </c>
      <c r="F27" s="61" t="s">
        <v>58</v>
      </c>
      <c r="G27" s="92">
        <v>42</v>
      </c>
      <c r="H27" s="64">
        <v>456.42</v>
      </c>
      <c r="I27" s="64"/>
      <c r="J27" s="65">
        <v>464.19</v>
      </c>
      <c r="K27" s="65">
        <f t="shared" ref="K27" si="6">J27*(1+$M$9)</f>
        <v>580.23749999999995</v>
      </c>
      <c r="L27" s="65">
        <f t="shared" ref="L27" si="7">K27*G27</f>
        <v>24369.974999999999</v>
      </c>
      <c r="M27" s="95">
        <f>Tabela1[[#This Row],[Total (R$) C/ BDI]]/Tabela1[[#Totals],[Total (R$) C/ BDI]]</f>
        <v>5.063896531989006E-2</v>
      </c>
    </row>
    <row r="28" spans="1:14" s="67" customFormat="1" ht="15.75" collapsed="1">
      <c r="A28" s="68"/>
      <c r="B28" s="69"/>
      <c r="C28" s="69"/>
      <c r="D28" s="69"/>
      <c r="E28" s="69"/>
      <c r="F28" s="69"/>
      <c r="G28" s="93"/>
      <c r="H28" s="69"/>
      <c r="I28" s="69"/>
      <c r="J28" s="202"/>
      <c r="K28" s="69" t="s">
        <v>89</v>
      </c>
      <c r="L28" s="70">
        <f>SUM(L26:L27)</f>
        <v>43156.574999999997</v>
      </c>
      <c r="M28" s="98">
        <f>M26+M27</f>
        <v>8.9676099575409257E-2</v>
      </c>
    </row>
    <row r="29" spans="1:14" s="55" customFormat="1" ht="15.75">
      <c r="A29" s="60"/>
      <c r="B29" s="56" t="s">
        <v>34</v>
      </c>
      <c r="C29" s="56"/>
      <c r="D29" s="57" t="s">
        <v>95</v>
      </c>
      <c r="E29" s="58"/>
      <c r="F29" s="58"/>
      <c r="G29" s="91"/>
      <c r="H29" s="58"/>
      <c r="I29" s="58"/>
      <c r="J29" s="201">
        <f>Tabela1[[#This Row],[Mão de Obra (R$)]]+Tabela1[[#This Row],[Material (R$)]]</f>
        <v>0</v>
      </c>
      <c r="K29" s="58"/>
      <c r="L29" s="58"/>
      <c r="M29" s="59"/>
    </row>
    <row r="30" spans="1:14" s="67" customFormat="1" ht="15.75">
      <c r="B30" s="61" t="s">
        <v>11</v>
      </c>
      <c r="C30" s="61" t="s">
        <v>35</v>
      </c>
      <c r="D30" s="62" t="s">
        <v>69</v>
      </c>
      <c r="E30" s="63" t="s">
        <v>70</v>
      </c>
      <c r="F30" s="61" t="s">
        <v>57</v>
      </c>
      <c r="G30" s="92">
        <v>2400</v>
      </c>
      <c r="H30" s="64">
        <v>15.09</v>
      </c>
      <c r="I30" s="64">
        <v>0.1</v>
      </c>
      <c r="J30" s="65">
        <v>13.73</v>
      </c>
      <c r="K30" s="65">
        <f t="shared" ref="K30:K32" si="8">J30*(1+$M$9)</f>
        <v>17.162500000000001</v>
      </c>
      <c r="L30" s="65">
        <f t="shared" si="2"/>
        <v>41190</v>
      </c>
      <c r="M30" s="95">
        <f>Tabela1[[#This Row],[Total (R$) C/ BDI]]/Tabela1[[#Totals],[Total (R$) C/ BDI]]</f>
        <v>8.5589705427530055E-2</v>
      </c>
    </row>
    <row r="31" spans="1:14" s="67" customFormat="1" ht="15.75">
      <c r="B31" s="61" t="s">
        <v>11</v>
      </c>
      <c r="C31" s="61" t="s">
        <v>36</v>
      </c>
      <c r="D31" s="62" t="s">
        <v>67</v>
      </c>
      <c r="E31" s="63" t="s">
        <v>68</v>
      </c>
      <c r="F31" s="61" t="s">
        <v>57</v>
      </c>
      <c r="G31" s="92">
        <v>2400</v>
      </c>
      <c r="H31" s="64">
        <v>7.43</v>
      </c>
      <c r="I31" s="64">
        <v>0.08</v>
      </c>
      <c r="J31" s="65">
        <v>7.03</v>
      </c>
      <c r="K31" s="65">
        <f t="shared" si="8"/>
        <v>8.7874999999999996</v>
      </c>
      <c r="L31" s="65">
        <f t="shared" si="2"/>
        <v>21090</v>
      </c>
      <c r="M31" s="95">
        <f>Tabela1[[#This Row],[Total (R$) C/ BDI]]/Tabela1[[#Totals],[Total (R$) C/ BDI]]</f>
        <v>4.3823425284452752E-2</v>
      </c>
    </row>
    <row r="32" spans="1:14" s="67" customFormat="1" ht="31.5">
      <c r="B32" s="61" t="s">
        <v>11</v>
      </c>
      <c r="C32" s="61" t="s">
        <v>37</v>
      </c>
      <c r="D32" s="62" t="s">
        <v>65</v>
      </c>
      <c r="E32" s="63" t="s">
        <v>66</v>
      </c>
      <c r="F32" s="61" t="s">
        <v>58</v>
      </c>
      <c r="G32" s="92">
        <f>G31*0.03</f>
        <v>72</v>
      </c>
      <c r="H32" s="64">
        <v>1471.87</v>
      </c>
      <c r="I32" s="64">
        <v>14.06</v>
      </c>
      <c r="J32" s="65">
        <v>1530.34</v>
      </c>
      <c r="K32" s="65">
        <f t="shared" si="8"/>
        <v>1912.925</v>
      </c>
      <c r="L32" s="65">
        <f t="shared" si="2"/>
        <v>137730.6</v>
      </c>
      <c r="M32" s="95">
        <f>Tabela1[[#This Row],[Total (R$) C/ BDI]]/Tabela1[[#Totals],[Total (R$) C/ BDI]]</f>
        <v>0.2861937723320459</v>
      </c>
    </row>
    <row r="33" spans="1:14" s="67" customFormat="1" ht="15.75" collapsed="1">
      <c r="A33" s="68"/>
      <c r="B33" s="69"/>
      <c r="C33" s="69"/>
      <c r="D33" s="69"/>
      <c r="E33" s="69"/>
      <c r="F33" s="69"/>
      <c r="G33" s="93"/>
      <c r="H33" s="69"/>
      <c r="I33" s="69"/>
      <c r="J33" s="202"/>
      <c r="K33" s="69" t="s">
        <v>89</v>
      </c>
      <c r="L33" s="70">
        <f>SUM(L30:L32)</f>
        <v>200010.6</v>
      </c>
      <c r="M33" s="98">
        <f>SUM(M30:M32)</f>
        <v>0.4156069030440287</v>
      </c>
    </row>
    <row r="34" spans="1:14" s="55" customFormat="1" ht="15.75">
      <c r="A34" s="60"/>
      <c r="B34" s="56" t="s">
        <v>38</v>
      </c>
      <c r="C34" s="56">
        <v>5</v>
      </c>
      <c r="D34" s="57" t="s">
        <v>96</v>
      </c>
      <c r="E34" s="58"/>
      <c r="F34" s="58"/>
      <c r="G34" s="91"/>
      <c r="H34" s="58"/>
      <c r="I34" s="58"/>
      <c r="J34" s="201">
        <f>Tabela1[[#This Row],[Mão de Obra (R$)]]+Tabela1[[#This Row],[Material (R$)]]</f>
        <v>0</v>
      </c>
      <c r="K34" s="58"/>
      <c r="L34" s="58"/>
      <c r="M34" s="59"/>
    </row>
    <row r="35" spans="1:14" s="61" customFormat="1" ht="31.5">
      <c r="B35" s="61" t="s">
        <v>11</v>
      </c>
      <c r="C35" s="61" t="s">
        <v>39</v>
      </c>
      <c r="D35" s="62" t="s">
        <v>135</v>
      </c>
      <c r="E35" s="63" t="s">
        <v>136</v>
      </c>
      <c r="F35" s="61" t="s">
        <v>57</v>
      </c>
      <c r="G35" s="92">
        <v>12</v>
      </c>
      <c r="H35" s="64">
        <v>212</v>
      </c>
      <c r="I35" s="64">
        <v>2.38</v>
      </c>
      <c r="J35" s="65">
        <v>217.45</v>
      </c>
      <c r="K35" s="65">
        <f t="shared" ref="K35:K39" si="9">J35*(1+$M$9)</f>
        <v>271.8125</v>
      </c>
      <c r="L35" s="65">
        <f>K35*G35</f>
        <v>3261.75</v>
      </c>
      <c r="M35" s="95">
        <f>Tabela1[[#This Row],[Total (R$) C/ BDI]]/Tabela1[[#Totals],[Total (R$) C/ BDI]]</f>
        <v>6.777669863516537E-3</v>
      </c>
    </row>
    <row r="36" spans="1:14" s="61" customFormat="1" ht="15.75">
      <c r="B36" s="61" t="s">
        <v>11</v>
      </c>
      <c r="C36" s="61" t="s">
        <v>40</v>
      </c>
      <c r="D36" s="62" t="s">
        <v>71</v>
      </c>
      <c r="E36" s="63" t="s">
        <v>72</v>
      </c>
      <c r="F36" s="61" t="s">
        <v>57</v>
      </c>
      <c r="G36" s="92">
        <v>120</v>
      </c>
      <c r="H36" s="64">
        <v>68</v>
      </c>
      <c r="I36" s="64"/>
      <c r="J36" s="65">
        <v>75.06</v>
      </c>
      <c r="K36" s="65">
        <f t="shared" si="9"/>
        <v>93.825000000000003</v>
      </c>
      <c r="L36" s="65">
        <f t="shared" ref="L36:L37" si="10">K36*G36</f>
        <v>11259</v>
      </c>
      <c r="M36" s="95">
        <f>Tabela1[[#This Row],[Total (R$) C/ BDI]]/Tabela1[[#Totals],[Total (R$) C/ BDI]]</f>
        <v>2.3395350653278971E-2</v>
      </c>
    </row>
    <row r="37" spans="1:14" s="61" customFormat="1" ht="15.75">
      <c r="B37" s="61" t="s">
        <v>11</v>
      </c>
      <c r="C37" s="61" t="s">
        <v>41</v>
      </c>
      <c r="D37" s="62" t="s">
        <v>73</v>
      </c>
      <c r="E37" s="63" t="s">
        <v>74</v>
      </c>
      <c r="F37" s="61" t="s">
        <v>57</v>
      </c>
      <c r="G37" s="92">
        <v>120</v>
      </c>
      <c r="H37" s="64">
        <v>40.67</v>
      </c>
      <c r="I37" s="64"/>
      <c r="J37" s="65">
        <v>40.72</v>
      </c>
      <c r="K37" s="65">
        <f t="shared" si="9"/>
        <v>50.9</v>
      </c>
      <c r="L37" s="65">
        <f t="shared" si="10"/>
        <v>6108</v>
      </c>
      <c r="M37" s="95">
        <f>Tabela1[[#This Row],[Total (R$) C/ BDI]]/Tabela1[[#Totals],[Total (R$) C/ BDI]]</f>
        <v>1.2691962144970953E-2</v>
      </c>
    </row>
    <row r="38" spans="1:14" s="61" customFormat="1" ht="31.5">
      <c r="B38" s="61" t="s">
        <v>11</v>
      </c>
      <c r="C38" s="61" t="s">
        <v>51</v>
      </c>
      <c r="D38" s="62" t="s">
        <v>77</v>
      </c>
      <c r="E38" s="63" t="s">
        <v>78</v>
      </c>
      <c r="F38" s="61" t="s">
        <v>53</v>
      </c>
      <c r="G38" s="92">
        <v>7</v>
      </c>
      <c r="H38" s="64">
        <v>1100.17</v>
      </c>
      <c r="I38" s="64">
        <v>93.71</v>
      </c>
      <c r="J38" s="65">
        <v>1249.8599999999999</v>
      </c>
      <c r="K38" s="65">
        <f t="shared" si="9"/>
        <v>1562.3249999999998</v>
      </c>
      <c r="L38" s="65">
        <f t="shared" ref="L38" si="11">K38*G38</f>
        <v>10936.274999999998</v>
      </c>
      <c r="M38" s="95">
        <f>Tabela1[[#This Row],[Total (R$) C/ BDI]]/Tabela1[[#Totals],[Total (R$) C/ BDI]]</f>
        <v>2.272475250605635E-2</v>
      </c>
    </row>
    <row r="39" spans="1:14" s="61" customFormat="1" ht="47.25">
      <c r="B39" s="61" t="s">
        <v>11</v>
      </c>
      <c r="C39" s="61" t="s">
        <v>52</v>
      </c>
      <c r="D39" s="62" t="s">
        <v>75</v>
      </c>
      <c r="E39" s="63" t="s">
        <v>76</v>
      </c>
      <c r="F39" s="61" t="s">
        <v>57</v>
      </c>
      <c r="G39" s="92">
        <v>2.1</v>
      </c>
      <c r="H39" s="64">
        <v>1360.35</v>
      </c>
      <c r="I39" s="64">
        <v>21.46</v>
      </c>
      <c r="J39" s="65">
        <v>1506.8</v>
      </c>
      <c r="K39" s="65">
        <f t="shared" si="9"/>
        <v>1883.5</v>
      </c>
      <c r="L39" s="65">
        <f t="shared" ref="L39" si="12">K39*G39</f>
        <v>3955.3500000000004</v>
      </c>
      <c r="M39" s="95">
        <f>Tabela1[[#This Row],[Total (R$) C/ BDI]]/Tabela1[[#Totals],[Total (R$) C/ BDI]]</f>
        <v>8.218918217110488E-3</v>
      </c>
    </row>
    <row r="40" spans="1:14" s="67" customFormat="1" ht="15.75" collapsed="1">
      <c r="A40" s="68"/>
      <c r="B40" s="69"/>
      <c r="C40" s="69"/>
      <c r="D40" s="69"/>
      <c r="E40" s="69"/>
      <c r="F40" s="69"/>
      <c r="G40" s="93"/>
      <c r="H40" s="69"/>
      <c r="I40" s="69"/>
      <c r="J40" s="202"/>
      <c r="K40" s="69" t="s">
        <v>89</v>
      </c>
      <c r="L40" s="70">
        <f>SUM(L35:L39)</f>
        <v>35520.375</v>
      </c>
      <c r="M40" s="98">
        <f>SUM(M35:M39)</f>
        <v>7.3808653384933295E-2</v>
      </c>
    </row>
    <row r="41" spans="1:14" s="100" customFormat="1" ht="15.75">
      <c r="A41" s="99"/>
      <c r="L41" s="101">
        <f>L40+L33+L24+L19+L28</f>
        <v>481249.46562500001</v>
      </c>
      <c r="M41" s="200">
        <f>M40+M33+M28+M19+M24</f>
        <v>1</v>
      </c>
      <c r="N41" s="199"/>
    </row>
    <row r="42" spans="1:14" ht="15.75">
      <c r="B42" s="71"/>
      <c r="C42" s="71"/>
      <c r="D42" s="71"/>
      <c r="E42" s="72"/>
      <c r="F42" s="71"/>
      <c r="G42" s="71"/>
      <c r="H42" s="71"/>
      <c r="I42" s="71"/>
      <c r="J42" s="71"/>
      <c r="K42" s="71"/>
      <c r="L42" s="73"/>
      <c r="M42" s="66"/>
    </row>
    <row r="43" spans="1:14" ht="15.75"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</row>
    <row r="44" spans="1:14" ht="15.75">
      <c r="C44" s="74"/>
      <c r="D44" s="74"/>
      <c r="E44" s="74"/>
      <c r="F44" s="74"/>
      <c r="G44" s="74"/>
      <c r="H44" s="74"/>
      <c r="I44" s="74"/>
      <c r="J44" s="74"/>
      <c r="K44" s="74"/>
      <c r="L44" s="75" t="s">
        <v>138</v>
      </c>
    </row>
    <row r="45" spans="1:14" ht="15.75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</row>
    <row r="46" spans="1:14" ht="15.75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</row>
    <row r="47" spans="1:14" ht="15.75">
      <c r="B47" s="76"/>
      <c r="C47" s="76"/>
      <c r="D47" s="76"/>
      <c r="E47" s="77"/>
      <c r="F47" s="76"/>
      <c r="G47" s="78"/>
      <c r="H47" s="76"/>
      <c r="I47" s="76"/>
      <c r="J47" s="79"/>
      <c r="K47" s="79"/>
      <c r="L47" s="79"/>
    </row>
    <row r="48" spans="1:14" ht="15.75">
      <c r="B48" s="80"/>
      <c r="C48" s="42"/>
      <c r="D48" s="42"/>
      <c r="E48" s="81"/>
      <c r="F48" s="81"/>
      <c r="G48" s="82"/>
      <c r="H48" s="82"/>
      <c r="I48" s="82"/>
      <c r="J48" s="81"/>
      <c r="K48" s="81"/>
      <c r="L48" s="83" t="s">
        <v>80</v>
      </c>
    </row>
    <row r="49" spans="2:12" ht="15.75">
      <c r="B49" s="80"/>
      <c r="C49" s="42"/>
      <c r="D49" s="42"/>
      <c r="E49" s="81"/>
      <c r="F49" s="81"/>
      <c r="G49" s="82"/>
      <c r="H49" s="82"/>
      <c r="I49" s="82"/>
      <c r="J49" s="81"/>
      <c r="K49" s="81"/>
      <c r="L49" s="83" t="s">
        <v>81</v>
      </c>
    </row>
    <row r="50" spans="2:12" ht="15.75">
      <c r="B50" s="80"/>
      <c r="C50" s="42"/>
      <c r="D50" s="42"/>
      <c r="E50" s="81"/>
      <c r="F50" s="81"/>
      <c r="G50" s="82"/>
      <c r="H50" s="82"/>
      <c r="I50" s="82"/>
      <c r="J50" s="81"/>
      <c r="K50" s="81"/>
      <c r="L50" s="83" t="s">
        <v>82</v>
      </c>
    </row>
    <row r="51" spans="2:12" ht="15.75">
      <c r="B51" s="80"/>
      <c r="C51" s="42"/>
      <c r="D51" s="42"/>
      <c r="E51" s="81"/>
      <c r="F51" s="81"/>
      <c r="G51" s="82"/>
      <c r="H51" s="82"/>
      <c r="I51" s="82"/>
      <c r="J51" s="81"/>
      <c r="K51" s="81"/>
      <c r="L51" s="81"/>
    </row>
    <row r="52" spans="2:12" ht="15.75">
      <c r="B52" s="61"/>
      <c r="C52" s="84"/>
      <c r="D52" s="84"/>
      <c r="E52" s="85"/>
      <c r="F52" s="86"/>
      <c r="G52" s="87"/>
      <c r="H52" s="87"/>
      <c r="I52" s="87"/>
      <c r="J52" s="86"/>
      <c r="K52" s="86"/>
      <c r="L52" s="86"/>
    </row>
    <row r="53" spans="2:12" ht="15.75">
      <c r="B53" s="35"/>
      <c r="C53" s="88"/>
      <c r="D53" s="88"/>
      <c r="E53" s="36"/>
      <c r="F53" s="35"/>
      <c r="G53" s="89"/>
      <c r="H53" s="89"/>
      <c r="I53" s="89"/>
      <c r="J53" s="35"/>
      <c r="K53" s="35"/>
      <c r="L53" s="35"/>
    </row>
    <row r="54" spans="2:12" ht="15.75">
      <c r="B54" s="67"/>
      <c r="C54" s="88"/>
      <c r="D54" s="88"/>
      <c r="E54" s="36"/>
      <c r="F54" s="35"/>
      <c r="G54" s="89"/>
      <c r="H54" s="89"/>
      <c r="I54" s="89"/>
      <c r="J54" s="35"/>
      <c r="K54" s="35"/>
      <c r="L54" s="35"/>
    </row>
    <row r="55" spans="2:12" ht="15.75">
      <c r="B55" s="67"/>
      <c r="C55" s="88"/>
      <c r="D55" s="88"/>
      <c r="E55" s="36"/>
      <c r="F55" s="35"/>
      <c r="G55" s="89"/>
      <c r="H55" s="89"/>
      <c r="I55" s="89"/>
      <c r="J55" s="35"/>
      <c r="K55" s="35"/>
      <c r="L55" s="35"/>
    </row>
    <row r="56" spans="2:12" ht="15.75">
      <c r="B56" s="67"/>
      <c r="C56" s="88"/>
      <c r="D56" s="88"/>
      <c r="E56" s="36"/>
      <c r="F56" s="35"/>
      <c r="G56" s="89"/>
      <c r="H56" s="89"/>
      <c r="I56" s="89"/>
      <c r="J56" s="35"/>
      <c r="K56" s="35"/>
      <c r="L56" s="35"/>
    </row>
    <row r="57" spans="2:12" ht="15.75">
      <c r="B57" s="67"/>
      <c r="C57" s="88"/>
      <c r="D57" s="88"/>
      <c r="E57" s="36"/>
      <c r="F57" s="35"/>
      <c r="G57" s="89"/>
      <c r="H57" s="89"/>
      <c r="I57" s="89"/>
      <c r="J57" s="35"/>
      <c r="K57" s="35"/>
      <c r="L57" s="35"/>
    </row>
    <row r="59" spans="2:12">
      <c r="B59" s="50"/>
    </row>
  </sheetData>
  <dataConsolidate/>
  <mergeCells count="13">
    <mergeCell ref="B43:L43"/>
    <mergeCell ref="B13:M13"/>
    <mergeCell ref="B1:M1"/>
    <mergeCell ref="B2:M2"/>
    <mergeCell ref="C7:M7"/>
    <mergeCell ref="C8:M8"/>
    <mergeCell ref="B11:M11"/>
    <mergeCell ref="B3:M3"/>
    <mergeCell ref="B4:M4"/>
    <mergeCell ref="B5:M5"/>
    <mergeCell ref="B6:C6"/>
    <mergeCell ref="D6:M6"/>
    <mergeCell ref="C9:I9"/>
  </mergeCells>
  <phoneticPr fontId="12" type="noConversion"/>
  <printOptions horizontalCentered="1"/>
  <pageMargins left="0.39370078740157483" right="0.39370078740157483" top="0.78740157480314965" bottom="0.59055118110236227" header="0" footer="0"/>
  <pageSetup paperSize="9" scale="70" fitToHeight="0" orientation="landscape" r:id="rId1"/>
  <headerFooter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StaticMetafile" shapeId="1025" r:id="rId4">
          <objectPr defaultSize="0" autoPict="0" r:id="rId5">
            <anchor moveWithCells="1">
              <from>
                <xdr:col>1</xdr:col>
                <xdr:colOff>123825</xdr:colOff>
                <xdr:row>0</xdr:row>
                <xdr:rowOff>114300</xdr:rowOff>
              </from>
              <to>
                <xdr:col>3</xdr:col>
                <xdr:colOff>47625</xdr:colOff>
                <xdr:row>4</xdr:row>
                <xdr:rowOff>95250</xdr:rowOff>
              </to>
            </anchor>
          </objectPr>
        </oleObject>
      </mc:Choice>
      <mc:Fallback>
        <oleObject progId="StaticMetafile" shapeId="1025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A1:P40"/>
  <sheetViews>
    <sheetView showGridLines="0" topLeftCell="A7" zoomScale="130" zoomScaleNormal="130" workbookViewId="0">
      <selection activeCell="H19" sqref="H19"/>
    </sheetView>
  </sheetViews>
  <sheetFormatPr defaultRowHeight="15"/>
  <cols>
    <col min="1" max="1" width="9.28515625" bestFit="1" customWidth="1"/>
    <col min="5" max="5" width="24.7109375" customWidth="1"/>
    <col min="6" max="6" width="30.28515625" customWidth="1"/>
    <col min="7" max="10" width="16.7109375" customWidth="1"/>
    <col min="12" max="12" width="12.42578125" bestFit="1" customWidth="1"/>
  </cols>
  <sheetData>
    <row r="1" spans="1:16" s="35" customFormat="1" ht="38.25">
      <c r="B1" s="205" t="s">
        <v>12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6" s="35" customFormat="1" ht="15.75">
      <c r="B2" s="206" t="s">
        <v>13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6" s="35" customFormat="1" ht="12.75" customHeight="1">
      <c r="B3" s="209" t="s">
        <v>14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</row>
    <row r="4" spans="1:16" s="35" customFormat="1" ht="12.75" customHeight="1">
      <c r="B4" s="209" t="s">
        <v>27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</row>
    <row r="5" spans="1:16" s="35" customFormat="1" ht="12.75" customHeight="1">
      <c r="B5" s="209" t="s">
        <v>15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6" s="36" customFormat="1" ht="15.75" customHeight="1">
      <c r="B6" s="210" t="s">
        <v>84</v>
      </c>
      <c r="C6" s="210"/>
      <c r="D6" s="210" t="s">
        <v>85</v>
      </c>
      <c r="E6" s="210"/>
      <c r="F6" s="210"/>
      <c r="G6" s="210"/>
      <c r="H6" s="210"/>
      <c r="I6" s="210"/>
      <c r="J6" s="210"/>
      <c r="K6" s="210"/>
      <c r="L6" s="210"/>
      <c r="M6" s="210"/>
    </row>
    <row r="7" spans="1:16" s="35" customFormat="1" ht="15.75">
      <c r="B7" s="37" t="s">
        <v>86</v>
      </c>
      <c r="C7" s="207" t="s">
        <v>87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6" s="35" customFormat="1" ht="15.75">
      <c r="B8" s="37" t="s">
        <v>90</v>
      </c>
      <c r="C8" s="207" t="s">
        <v>88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</row>
    <row r="9" spans="1:16" s="35" customFormat="1" ht="17.25" customHeight="1" thickBot="1">
      <c r="B9" s="38" t="s">
        <v>5</v>
      </c>
      <c r="C9" s="211" t="s">
        <v>91</v>
      </c>
      <c r="D9" s="211"/>
      <c r="E9" s="211"/>
      <c r="F9" s="211"/>
      <c r="G9" s="211"/>
      <c r="H9" s="211"/>
      <c r="I9" s="211"/>
      <c r="J9" s="81"/>
      <c r="K9" s="81"/>
      <c r="L9" s="39"/>
      <c r="M9" s="94"/>
      <c r="P9" s="41"/>
    </row>
    <row r="10" spans="1:16" ht="20.25" customHeight="1">
      <c r="A10" s="220" t="s">
        <v>16</v>
      </c>
      <c r="B10" s="220"/>
      <c r="C10" s="220"/>
      <c r="D10" s="220"/>
      <c r="E10" s="220"/>
      <c r="F10" s="220"/>
      <c r="G10" s="220"/>
      <c r="H10" s="220"/>
      <c r="I10" s="220"/>
      <c r="J10" s="220"/>
    </row>
    <row r="11" spans="1:16" ht="16.5" customHeight="1" thickBot="1">
      <c r="A11" s="221"/>
      <c r="B11" s="221"/>
      <c r="C11" s="221"/>
      <c r="D11" s="221"/>
      <c r="E11" s="221"/>
      <c r="F11" s="221"/>
      <c r="G11" s="221"/>
      <c r="H11" s="221"/>
      <c r="I11" s="221"/>
      <c r="J11" s="221"/>
    </row>
    <row r="12" spans="1:16" ht="15" customHeight="1" thickTop="1">
      <c r="A12" s="249" t="s">
        <v>0</v>
      </c>
      <c r="B12" s="251" t="s">
        <v>17</v>
      </c>
      <c r="C12" s="251"/>
      <c r="D12" s="251"/>
      <c r="E12" s="252"/>
      <c r="F12" s="255" t="s">
        <v>18</v>
      </c>
      <c r="G12" s="257" t="s">
        <v>28</v>
      </c>
      <c r="H12" s="257" t="s">
        <v>29</v>
      </c>
      <c r="I12" s="257" t="s">
        <v>30</v>
      </c>
      <c r="J12" s="247" t="s">
        <v>31</v>
      </c>
    </row>
    <row r="13" spans="1:16" ht="15" customHeight="1" thickBot="1">
      <c r="A13" s="250"/>
      <c r="B13" s="253"/>
      <c r="C13" s="253"/>
      <c r="D13" s="253"/>
      <c r="E13" s="254"/>
      <c r="F13" s="256"/>
      <c r="G13" s="258"/>
      <c r="H13" s="258"/>
      <c r="I13" s="258"/>
      <c r="J13" s="248"/>
    </row>
    <row r="14" spans="1:16" ht="16.5" customHeight="1" thickTop="1">
      <c r="A14" s="222">
        <v>1</v>
      </c>
      <c r="B14" s="223" t="str">
        <f>' Orçam. CRAS'!D15</f>
        <v>SERVIÇOS PRELIMINARES</v>
      </c>
      <c r="C14" s="224"/>
      <c r="D14" s="224"/>
      <c r="E14" s="225"/>
      <c r="F14" s="15">
        <f>' Orçam. CRAS'!L19</f>
        <v>5148.4156249999996</v>
      </c>
      <c r="G14" s="16">
        <f>F14</f>
        <v>5148.4156249999996</v>
      </c>
      <c r="H14" s="17"/>
      <c r="I14" s="17"/>
      <c r="J14" s="18"/>
    </row>
    <row r="15" spans="1:16" ht="15.75">
      <c r="A15" s="219"/>
      <c r="B15" s="226"/>
      <c r="C15" s="227"/>
      <c r="D15" s="227"/>
      <c r="E15" s="228"/>
      <c r="F15" s="5">
        <f>F14/F26</f>
        <v>1.0698018372474945E-2</v>
      </c>
      <c r="G15" s="6">
        <f>G14/F14</f>
        <v>1</v>
      </c>
      <c r="H15" s="7"/>
      <c r="I15" s="7"/>
      <c r="J15" s="12"/>
    </row>
    <row r="16" spans="1:16" ht="15.75">
      <c r="A16" s="218">
        <v>2</v>
      </c>
      <c r="B16" s="229" t="str">
        <f>' Orçam. CRAS'!D20</f>
        <v>TERRAPLANAGEM</v>
      </c>
      <c r="C16" s="230"/>
      <c r="D16" s="230"/>
      <c r="E16" s="231"/>
      <c r="F16" s="2">
        <f>' Orçam. CRAS'!L24</f>
        <v>197413.5</v>
      </c>
      <c r="G16" s="3">
        <f>F16</f>
        <v>197413.5</v>
      </c>
      <c r="H16" s="4"/>
      <c r="I16" s="4"/>
      <c r="J16" s="11"/>
    </row>
    <row r="17" spans="1:10" ht="15.75">
      <c r="A17" s="219"/>
      <c r="B17" s="232"/>
      <c r="C17" s="233"/>
      <c r="D17" s="233"/>
      <c r="E17" s="234"/>
      <c r="F17" s="5">
        <f>F16/F26</f>
        <v>0.41021032562315379</v>
      </c>
      <c r="G17" s="6">
        <f>G16/F16</f>
        <v>1</v>
      </c>
      <c r="H17" s="7"/>
      <c r="I17" s="7"/>
      <c r="J17" s="13"/>
    </row>
    <row r="18" spans="1:10" ht="15.75" customHeight="1">
      <c r="A18" s="218">
        <v>3</v>
      </c>
      <c r="B18" s="212" t="str">
        <f>' Orçam. CRAS'!D25</f>
        <v>GUIAS E SARJETAS</v>
      </c>
      <c r="C18" s="213"/>
      <c r="D18" s="213"/>
      <c r="E18" s="214"/>
      <c r="F18" s="2">
        <f>' Orçam. CRAS'!L28</f>
        <v>43156.574999999997</v>
      </c>
      <c r="G18" s="3">
        <f>F18</f>
        <v>43156.574999999997</v>
      </c>
      <c r="H18" s="4"/>
      <c r="I18" s="4"/>
      <c r="J18" s="11"/>
    </row>
    <row r="19" spans="1:10" ht="15.75">
      <c r="A19" s="219"/>
      <c r="B19" s="215"/>
      <c r="C19" s="216"/>
      <c r="D19" s="216"/>
      <c r="E19" s="217"/>
      <c r="F19" s="5">
        <f>F18/F26</f>
        <v>8.9676099575409257E-2</v>
      </c>
      <c r="G19" s="8">
        <f>G18/F18</f>
        <v>1</v>
      </c>
      <c r="H19" s="9"/>
      <c r="I19" s="7"/>
      <c r="J19" s="12"/>
    </row>
    <row r="20" spans="1:10" ht="15.75" customHeight="1">
      <c r="A20" s="218">
        <v>4</v>
      </c>
      <c r="B20" s="212" t="str">
        <f>' Orçam. CRAS'!D29</f>
        <v>PAVIMENTAÇÃO</v>
      </c>
      <c r="C20" s="213"/>
      <c r="D20" s="213"/>
      <c r="E20" s="214"/>
      <c r="F20" s="2">
        <f>' Orçam. CRAS'!L33</f>
        <v>200010.6</v>
      </c>
      <c r="G20" s="3">
        <f>F20</f>
        <v>200010.6</v>
      </c>
      <c r="H20" s="4"/>
      <c r="I20" s="4"/>
      <c r="J20" s="11"/>
    </row>
    <row r="21" spans="1:10" ht="15.75">
      <c r="A21" s="219"/>
      <c r="B21" s="215"/>
      <c r="C21" s="216"/>
      <c r="D21" s="216"/>
      <c r="E21" s="217"/>
      <c r="F21" s="5">
        <f>F20/F26</f>
        <v>0.4156069030440287</v>
      </c>
      <c r="G21" s="10">
        <f>G20/F20</f>
        <v>1</v>
      </c>
      <c r="H21" s="7"/>
      <c r="I21" s="7"/>
      <c r="J21" s="12"/>
    </row>
    <row r="22" spans="1:10" ht="15.75" customHeight="1">
      <c r="A22" s="218">
        <v>5</v>
      </c>
      <c r="B22" s="212" t="str">
        <f>' Orçam. CRAS'!D34</f>
        <v xml:space="preserve">SINALIZAÇÃO VIÁRIA </v>
      </c>
      <c r="C22" s="213"/>
      <c r="D22" s="213"/>
      <c r="E22" s="214"/>
      <c r="F22" s="2">
        <f>' Orçam. CRAS'!L40</f>
        <v>35520.375</v>
      </c>
      <c r="G22" s="3">
        <f>F22</f>
        <v>35520.375</v>
      </c>
      <c r="H22" s="4"/>
      <c r="I22" s="4"/>
      <c r="J22" s="11"/>
    </row>
    <row r="23" spans="1:10" ht="16.5" thickBot="1">
      <c r="A23" s="219"/>
      <c r="B23" s="215"/>
      <c r="C23" s="216"/>
      <c r="D23" s="216"/>
      <c r="E23" s="217"/>
      <c r="F23" s="5">
        <f>F22/F26</f>
        <v>7.3808653384933295E-2</v>
      </c>
      <c r="G23" s="10">
        <f>G22/F22</f>
        <v>1</v>
      </c>
      <c r="H23" s="7"/>
      <c r="I23" s="7"/>
      <c r="J23" s="14"/>
    </row>
    <row r="24" spans="1:10" ht="15.75" hidden="1" customHeight="1">
      <c r="A24" s="265"/>
      <c r="B24" s="259"/>
      <c r="C24" s="260"/>
      <c r="D24" s="260"/>
      <c r="E24" s="261"/>
      <c r="F24" s="2"/>
      <c r="G24" s="3"/>
      <c r="H24" s="4"/>
      <c r="I24" s="4"/>
      <c r="J24" s="11"/>
    </row>
    <row r="25" spans="1:10" ht="15.75" hidden="1">
      <c r="A25" s="266"/>
      <c r="B25" s="262"/>
      <c r="C25" s="263"/>
      <c r="D25" s="263"/>
      <c r="E25" s="264"/>
      <c r="F25" s="19"/>
      <c r="G25" s="20"/>
      <c r="H25" s="21"/>
      <c r="I25" s="21"/>
      <c r="J25" s="22"/>
    </row>
    <row r="26" spans="1:10" ht="16.5" customHeight="1" thickTop="1">
      <c r="A26" s="241" t="s">
        <v>32</v>
      </c>
      <c r="B26" s="242"/>
      <c r="C26" s="242"/>
      <c r="D26" s="242"/>
      <c r="E26" s="243"/>
      <c r="F26" s="23">
        <f>F22+F20+F18+F16+F14</f>
        <v>481249.46562500001</v>
      </c>
      <c r="G26" s="24">
        <f>G22+G20+G18+G16+G14</f>
        <v>481249.46562500001</v>
      </c>
      <c r="H26" s="24">
        <v>0</v>
      </c>
      <c r="I26" s="24">
        <v>0</v>
      </c>
      <c r="J26" s="23">
        <v>0</v>
      </c>
    </row>
    <row r="27" spans="1:10" ht="16.5" thickBot="1">
      <c r="A27" s="244"/>
      <c r="B27" s="245"/>
      <c r="C27" s="245"/>
      <c r="D27" s="245"/>
      <c r="E27" s="246"/>
      <c r="F27" s="25">
        <v>1</v>
      </c>
      <c r="G27" s="26">
        <f>G26/F26</f>
        <v>1</v>
      </c>
      <c r="H27" s="27">
        <v>0</v>
      </c>
      <c r="I27" s="27">
        <f>I26/F26</f>
        <v>0</v>
      </c>
      <c r="J27" s="25">
        <f>J26/F26</f>
        <v>0</v>
      </c>
    </row>
    <row r="28" spans="1:10" ht="19.5" thickTop="1">
      <c r="A28" s="29"/>
      <c r="B28" s="29"/>
      <c r="C28" s="29"/>
      <c r="D28" s="29"/>
      <c r="E28" s="29"/>
      <c r="F28" s="30"/>
      <c r="G28" s="31"/>
      <c r="H28" s="30"/>
      <c r="I28" s="30"/>
      <c r="J28" s="30"/>
    </row>
    <row r="29" spans="1:10" ht="18.75">
      <c r="A29" s="29"/>
      <c r="B29" s="29"/>
      <c r="C29" s="29"/>
      <c r="D29" s="29"/>
      <c r="E29" s="29"/>
      <c r="F29" s="30"/>
      <c r="G29" s="31"/>
      <c r="H29" s="30"/>
      <c r="I29" s="30"/>
      <c r="J29" s="30"/>
    </row>
    <row r="30" spans="1:10" ht="15.75">
      <c r="A30" s="1"/>
      <c r="B30" s="1"/>
      <c r="C30" s="1"/>
      <c r="D30" s="1"/>
      <c r="E30" s="1"/>
      <c r="F30" s="1"/>
      <c r="G30" s="28"/>
      <c r="H30" s="1"/>
      <c r="I30" s="1"/>
    </row>
    <row r="31" spans="1:10" ht="15" customHeight="1">
      <c r="A31" s="235" t="s">
        <v>129</v>
      </c>
      <c r="B31" s="236"/>
      <c r="C31" s="236"/>
      <c r="D31" s="236"/>
      <c r="E31" s="236"/>
      <c r="F31" s="236"/>
      <c r="G31" s="236"/>
      <c r="H31" s="236"/>
      <c r="I31" s="236"/>
      <c r="J31" s="237"/>
    </row>
    <row r="32" spans="1:10" ht="15" customHeight="1">
      <c r="A32" s="238"/>
      <c r="B32" s="239"/>
      <c r="C32" s="239"/>
      <c r="D32" s="239"/>
      <c r="E32" s="239"/>
      <c r="F32" s="239"/>
      <c r="G32" s="239"/>
      <c r="H32" s="239"/>
      <c r="I32" s="239"/>
      <c r="J32" s="240"/>
    </row>
    <row r="33" spans="1:10" ht="15" customHeight="1">
      <c r="A33" s="33"/>
      <c r="B33" s="32"/>
      <c r="C33" s="32"/>
      <c r="D33" s="32"/>
      <c r="E33" s="32"/>
      <c r="F33" s="32"/>
      <c r="G33" s="32"/>
      <c r="H33" s="32"/>
      <c r="I33" s="32"/>
      <c r="J33" s="34"/>
    </row>
    <row r="34" spans="1:10" ht="15" customHeight="1">
      <c r="A34" s="33"/>
      <c r="B34" s="32"/>
      <c r="C34" s="32"/>
      <c r="D34" s="32"/>
      <c r="E34" s="32"/>
      <c r="F34" s="32"/>
      <c r="G34" s="32"/>
      <c r="H34" s="32"/>
      <c r="I34" s="32"/>
      <c r="J34" s="34"/>
    </row>
    <row r="35" spans="1:10" ht="15" customHeight="1">
      <c r="A35" s="33"/>
      <c r="B35" s="32"/>
      <c r="C35" s="32"/>
      <c r="D35" s="32"/>
      <c r="E35" s="32"/>
      <c r="F35" s="32"/>
      <c r="G35" s="32"/>
      <c r="H35" s="32"/>
      <c r="I35" s="32"/>
      <c r="J35" s="34"/>
    </row>
    <row r="36" spans="1:10" ht="15.75">
      <c r="A36" s="267" t="s">
        <v>33</v>
      </c>
      <c r="B36" s="268"/>
      <c r="C36" s="268"/>
      <c r="D36" s="268"/>
      <c r="E36" s="268"/>
      <c r="F36" s="268"/>
      <c r="G36" s="268"/>
      <c r="H36" s="268"/>
      <c r="I36" s="268"/>
      <c r="J36" s="269"/>
    </row>
    <row r="37" spans="1:10" ht="15.75">
      <c r="A37" s="267" t="s">
        <v>80</v>
      </c>
      <c r="B37" s="268"/>
      <c r="C37" s="268"/>
      <c r="D37" s="268"/>
      <c r="E37" s="268"/>
      <c r="F37" s="268"/>
      <c r="G37" s="268"/>
      <c r="H37" s="268"/>
      <c r="I37" s="268"/>
      <c r="J37" s="269"/>
    </row>
    <row r="38" spans="1:10" ht="15.75">
      <c r="A38" s="267" t="s">
        <v>22</v>
      </c>
      <c r="B38" s="268"/>
      <c r="C38" s="268"/>
      <c r="D38" s="268"/>
      <c r="E38" s="268"/>
      <c r="F38" s="268"/>
      <c r="G38" s="268"/>
      <c r="H38" s="268"/>
      <c r="I38" s="268"/>
      <c r="J38" s="269"/>
    </row>
    <row r="39" spans="1:10" ht="15.75">
      <c r="A39" s="267" t="s">
        <v>97</v>
      </c>
      <c r="B39" s="268"/>
      <c r="C39" s="268"/>
      <c r="D39" s="268"/>
      <c r="E39" s="268"/>
      <c r="F39" s="268"/>
      <c r="G39" s="268"/>
      <c r="H39" s="268"/>
      <c r="I39" s="268"/>
      <c r="J39" s="269"/>
    </row>
    <row r="40" spans="1:10" ht="15.75">
      <c r="A40" s="270"/>
      <c r="B40" s="271"/>
      <c r="C40" s="271"/>
      <c r="D40" s="271"/>
      <c r="E40" s="271"/>
      <c r="F40" s="271"/>
      <c r="G40" s="271"/>
      <c r="H40" s="271"/>
      <c r="I40" s="271"/>
      <c r="J40" s="272"/>
    </row>
  </sheetData>
  <mergeCells count="37">
    <mergeCell ref="A36:J36"/>
    <mergeCell ref="A37:J37"/>
    <mergeCell ref="A38:J38"/>
    <mergeCell ref="A39:J39"/>
    <mergeCell ref="A40:J40"/>
    <mergeCell ref="B1:M1"/>
    <mergeCell ref="A31:J32"/>
    <mergeCell ref="A26:E27"/>
    <mergeCell ref="B18:E19"/>
    <mergeCell ref="A18:A19"/>
    <mergeCell ref="J12:J13"/>
    <mergeCell ref="A12:A13"/>
    <mergeCell ref="B12:E13"/>
    <mergeCell ref="F12:F13"/>
    <mergeCell ref="G12:G13"/>
    <mergeCell ref="H12:H13"/>
    <mergeCell ref="I12:I13"/>
    <mergeCell ref="B24:E25"/>
    <mergeCell ref="A24:A25"/>
    <mergeCell ref="B22:E23"/>
    <mergeCell ref="A22:A23"/>
    <mergeCell ref="B20:E21"/>
    <mergeCell ref="A20:A21"/>
    <mergeCell ref="A10:J11"/>
    <mergeCell ref="A14:A15"/>
    <mergeCell ref="B14:E15"/>
    <mergeCell ref="B16:E17"/>
    <mergeCell ref="A16:A17"/>
    <mergeCell ref="C7:M7"/>
    <mergeCell ref="C8:M8"/>
    <mergeCell ref="C9:I9"/>
    <mergeCell ref="B2:M2"/>
    <mergeCell ref="B3:M3"/>
    <mergeCell ref="B4:M4"/>
    <mergeCell ref="B5:M5"/>
    <mergeCell ref="B6:C6"/>
    <mergeCell ref="D6:M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3" fitToHeight="0" orientation="landscape" r:id="rId1"/>
  <headerFooter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StaticMetafile" shapeId="7170" r:id="rId4">
          <objectPr defaultSize="0" autoPict="0" r:id="rId5">
            <anchor moveWithCells="1">
              <from>
                <xdr:col>1</xdr:col>
                <xdr:colOff>123825</xdr:colOff>
                <xdr:row>0</xdr:row>
                <xdr:rowOff>114300</xdr:rowOff>
              </from>
              <to>
                <xdr:col>2</xdr:col>
                <xdr:colOff>590550</xdr:colOff>
                <xdr:row>4</xdr:row>
                <xdr:rowOff>76200</xdr:rowOff>
              </to>
            </anchor>
          </objectPr>
        </oleObject>
      </mc:Choice>
      <mc:Fallback>
        <oleObject progId="StaticMetafile" shapeId="717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CBF43-A98F-4A17-A87F-8DE1312EA170}">
  <sheetPr>
    <tabColor rgb="FFFF0000"/>
    <pageSetUpPr fitToPage="1"/>
  </sheetPr>
  <dimension ref="A1:J40"/>
  <sheetViews>
    <sheetView showGridLines="0" showZeros="0" view="pageBreakPreview" zoomScale="60" zoomScaleNormal="60" zoomScalePageLayoutView="60" workbookViewId="0">
      <selection activeCell="B53" sqref="B53"/>
    </sheetView>
  </sheetViews>
  <sheetFormatPr defaultColWidth="9.140625" defaultRowHeight="18" customHeight="1"/>
  <cols>
    <col min="1" max="1" width="5.42578125" style="102" customWidth="1"/>
    <col min="2" max="2" width="46.140625" style="102" customWidth="1"/>
    <col min="3" max="3" width="9.28515625" style="103" customWidth="1"/>
    <col min="4" max="5" width="22.7109375" style="103" customWidth="1"/>
    <col min="6" max="9" width="22.7109375" style="102" customWidth="1"/>
    <col min="10" max="10" width="16.7109375" style="102" customWidth="1"/>
    <col min="11" max="11" width="9.140625" style="102"/>
    <col min="12" max="12" width="10.5703125" style="102" bestFit="1" customWidth="1"/>
    <col min="13" max="256" width="9.140625" style="102"/>
    <col min="257" max="257" width="5.42578125" style="102" customWidth="1"/>
    <col min="258" max="258" width="46.140625" style="102" customWidth="1"/>
    <col min="259" max="259" width="9.28515625" style="102" customWidth="1"/>
    <col min="260" max="265" width="22.7109375" style="102" customWidth="1"/>
    <col min="266" max="266" width="16.7109375" style="102" customWidth="1"/>
    <col min="267" max="267" width="9.140625" style="102"/>
    <col min="268" max="268" width="10.5703125" style="102" bestFit="1" customWidth="1"/>
    <col min="269" max="512" width="9.140625" style="102"/>
    <col min="513" max="513" width="5.42578125" style="102" customWidth="1"/>
    <col min="514" max="514" width="46.140625" style="102" customWidth="1"/>
    <col min="515" max="515" width="9.28515625" style="102" customWidth="1"/>
    <col min="516" max="521" width="22.7109375" style="102" customWidth="1"/>
    <col min="522" max="522" width="16.7109375" style="102" customWidth="1"/>
    <col min="523" max="523" width="9.140625" style="102"/>
    <col min="524" max="524" width="10.5703125" style="102" bestFit="1" customWidth="1"/>
    <col min="525" max="768" width="9.140625" style="102"/>
    <col min="769" max="769" width="5.42578125" style="102" customWidth="1"/>
    <col min="770" max="770" width="46.140625" style="102" customWidth="1"/>
    <col min="771" max="771" width="9.28515625" style="102" customWidth="1"/>
    <col min="772" max="777" width="22.7109375" style="102" customWidth="1"/>
    <col min="778" max="778" width="16.7109375" style="102" customWidth="1"/>
    <col min="779" max="779" width="9.140625" style="102"/>
    <col min="780" max="780" width="10.5703125" style="102" bestFit="1" customWidth="1"/>
    <col min="781" max="1024" width="9.140625" style="102"/>
    <col min="1025" max="1025" width="5.42578125" style="102" customWidth="1"/>
    <col min="1026" max="1026" width="46.140625" style="102" customWidth="1"/>
    <col min="1027" max="1027" width="9.28515625" style="102" customWidth="1"/>
    <col min="1028" max="1033" width="22.7109375" style="102" customWidth="1"/>
    <col min="1034" max="1034" width="16.7109375" style="102" customWidth="1"/>
    <col min="1035" max="1035" width="9.140625" style="102"/>
    <col min="1036" max="1036" width="10.5703125" style="102" bestFit="1" customWidth="1"/>
    <col min="1037" max="1280" width="9.140625" style="102"/>
    <col min="1281" max="1281" width="5.42578125" style="102" customWidth="1"/>
    <col min="1282" max="1282" width="46.140625" style="102" customWidth="1"/>
    <col min="1283" max="1283" width="9.28515625" style="102" customWidth="1"/>
    <col min="1284" max="1289" width="22.7109375" style="102" customWidth="1"/>
    <col min="1290" max="1290" width="16.7109375" style="102" customWidth="1"/>
    <col min="1291" max="1291" width="9.140625" style="102"/>
    <col min="1292" max="1292" width="10.5703125" style="102" bestFit="1" customWidth="1"/>
    <col min="1293" max="1536" width="9.140625" style="102"/>
    <col min="1537" max="1537" width="5.42578125" style="102" customWidth="1"/>
    <col min="1538" max="1538" width="46.140625" style="102" customWidth="1"/>
    <col min="1539" max="1539" width="9.28515625" style="102" customWidth="1"/>
    <col min="1540" max="1545" width="22.7109375" style="102" customWidth="1"/>
    <col min="1546" max="1546" width="16.7109375" style="102" customWidth="1"/>
    <col min="1547" max="1547" width="9.140625" style="102"/>
    <col min="1548" max="1548" width="10.5703125" style="102" bestFit="1" customWidth="1"/>
    <col min="1549" max="1792" width="9.140625" style="102"/>
    <col min="1793" max="1793" width="5.42578125" style="102" customWidth="1"/>
    <col min="1794" max="1794" width="46.140625" style="102" customWidth="1"/>
    <col min="1795" max="1795" width="9.28515625" style="102" customWidth="1"/>
    <col min="1796" max="1801" width="22.7109375" style="102" customWidth="1"/>
    <col min="1802" max="1802" width="16.7109375" style="102" customWidth="1"/>
    <col min="1803" max="1803" width="9.140625" style="102"/>
    <col min="1804" max="1804" width="10.5703125" style="102" bestFit="1" customWidth="1"/>
    <col min="1805" max="2048" width="9.140625" style="102"/>
    <col min="2049" max="2049" width="5.42578125" style="102" customWidth="1"/>
    <col min="2050" max="2050" width="46.140625" style="102" customWidth="1"/>
    <col min="2051" max="2051" width="9.28515625" style="102" customWidth="1"/>
    <col min="2052" max="2057" width="22.7109375" style="102" customWidth="1"/>
    <col min="2058" max="2058" width="16.7109375" style="102" customWidth="1"/>
    <col min="2059" max="2059" width="9.140625" style="102"/>
    <col min="2060" max="2060" width="10.5703125" style="102" bestFit="1" customWidth="1"/>
    <col min="2061" max="2304" width="9.140625" style="102"/>
    <col min="2305" max="2305" width="5.42578125" style="102" customWidth="1"/>
    <col min="2306" max="2306" width="46.140625" style="102" customWidth="1"/>
    <col min="2307" max="2307" width="9.28515625" style="102" customWidth="1"/>
    <col min="2308" max="2313" width="22.7109375" style="102" customWidth="1"/>
    <col min="2314" max="2314" width="16.7109375" style="102" customWidth="1"/>
    <col min="2315" max="2315" width="9.140625" style="102"/>
    <col min="2316" max="2316" width="10.5703125" style="102" bestFit="1" customWidth="1"/>
    <col min="2317" max="2560" width="9.140625" style="102"/>
    <col min="2561" max="2561" width="5.42578125" style="102" customWidth="1"/>
    <col min="2562" max="2562" width="46.140625" style="102" customWidth="1"/>
    <col min="2563" max="2563" width="9.28515625" style="102" customWidth="1"/>
    <col min="2564" max="2569" width="22.7109375" style="102" customWidth="1"/>
    <col min="2570" max="2570" width="16.7109375" style="102" customWidth="1"/>
    <col min="2571" max="2571" width="9.140625" style="102"/>
    <col min="2572" max="2572" width="10.5703125" style="102" bestFit="1" customWidth="1"/>
    <col min="2573" max="2816" width="9.140625" style="102"/>
    <col min="2817" max="2817" width="5.42578125" style="102" customWidth="1"/>
    <col min="2818" max="2818" width="46.140625" style="102" customWidth="1"/>
    <col min="2819" max="2819" width="9.28515625" style="102" customWidth="1"/>
    <col min="2820" max="2825" width="22.7109375" style="102" customWidth="1"/>
    <col min="2826" max="2826" width="16.7109375" style="102" customWidth="1"/>
    <col min="2827" max="2827" width="9.140625" style="102"/>
    <col min="2828" max="2828" width="10.5703125" style="102" bestFit="1" customWidth="1"/>
    <col min="2829" max="3072" width="9.140625" style="102"/>
    <col min="3073" max="3073" width="5.42578125" style="102" customWidth="1"/>
    <col min="3074" max="3074" width="46.140625" style="102" customWidth="1"/>
    <col min="3075" max="3075" width="9.28515625" style="102" customWidth="1"/>
    <col min="3076" max="3081" width="22.7109375" style="102" customWidth="1"/>
    <col min="3082" max="3082" width="16.7109375" style="102" customWidth="1"/>
    <col min="3083" max="3083" width="9.140625" style="102"/>
    <col min="3084" max="3084" width="10.5703125" style="102" bestFit="1" customWidth="1"/>
    <col min="3085" max="3328" width="9.140625" style="102"/>
    <col min="3329" max="3329" width="5.42578125" style="102" customWidth="1"/>
    <col min="3330" max="3330" width="46.140625" style="102" customWidth="1"/>
    <col min="3331" max="3331" width="9.28515625" style="102" customWidth="1"/>
    <col min="3332" max="3337" width="22.7109375" style="102" customWidth="1"/>
    <col min="3338" max="3338" width="16.7109375" style="102" customWidth="1"/>
    <col min="3339" max="3339" width="9.140625" style="102"/>
    <col min="3340" max="3340" width="10.5703125" style="102" bestFit="1" customWidth="1"/>
    <col min="3341" max="3584" width="9.140625" style="102"/>
    <col min="3585" max="3585" width="5.42578125" style="102" customWidth="1"/>
    <col min="3586" max="3586" width="46.140625" style="102" customWidth="1"/>
    <col min="3587" max="3587" width="9.28515625" style="102" customWidth="1"/>
    <col min="3588" max="3593" width="22.7109375" style="102" customWidth="1"/>
    <col min="3594" max="3594" width="16.7109375" style="102" customWidth="1"/>
    <col min="3595" max="3595" width="9.140625" style="102"/>
    <col min="3596" max="3596" width="10.5703125" style="102" bestFit="1" customWidth="1"/>
    <col min="3597" max="3840" width="9.140625" style="102"/>
    <col min="3841" max="3841" width="5.42578125" style="102" customWidth="1"/>
    <col min="3842" max="3842" width="46.140625" style="102" customWidth="1"/>
    <col min="3843" max="3843" width="9.28515625" style="102" customWidth="1"/>
    <col min="3844" max="3849" width="22.7109375" style="102" customWidth="1"/>
    <col min="3850" max="3850" width="16.7109375" style="102" customWidth="1"/>
    <col min="3851" max="3851" width="9.140625" style="102"/>
    <col min="3852" max="3852" width="10.5703125" style="102" bestFit="1" customWidth="1"/>
    <col min="3853" max="4096" width="9.140625" style="102"/>
    <col min="4097" max="4097" width="5.42578125" style="102" customWidth="1"/>
    <col min="4098" max="4098" width="46.140625" style="102" customWidth="1"/>
    <col min="4099" max="4099" width="9.28515625" style="102" customWidth="1"/>
    <col min="4100" max="4105" width="22.7109375" style="102" customWidth="1"/>
    <col min="4106" max="4106" width="16.7109375" style="102" customWidth="1"/>
    <col min="4107" max="4107" width="9.140625" style="102"/>
    <col min="4108" max="4108" width="10.5703125" style="102" bestFit="1" customWidth="1"/>
    <col min="4109" max="4352" width="9.140625" style="102"/>
    <col min="4353" max="4353" width="5.42578125" style="102" customWidth="1"/>
    <col min="4354" max="4354" width="46.140625" style="102" customWidth="1"/>
    <col min="4355" max="4355" width="9.28515625" style="102" customWidth="1"/>
    <col min="4356" max="4361" width="22.7109375" style="102" customWidth="1"/>
    <col min="4362" max="4362" width="16.7109375" style="102" customWidth="1"/>
    <col min="4363" max="4363" width="9.140625" style="102"/>
    <col min="4364" max="4364" width="10.5703125" style="102" bestFit="1" customWidth="1"/>
    <col min="4365" max="4608" width="9.140625" style="102"/>
    <col min="4609" max="4609" width="5.42578125" style="102" customWidth="1"/>
    <col min="4610" max="4610" width="46.140625" style="102" customWidth="1"/>
    <col min="4611" max="4611" width="9.28515625" style="102" customWidth="1"/>
    <col min="4612" max="4617" width="22.7109375" style="102" customWidth="1"/>
    <col min="4618" max="4618" width="16.7109375" style="102" customWidth="1"/>
    <col min="4619" max="4619" width="9.140625" style="102"/>
    <col min="4620" max="4620" width="10.5703125" style="102" bestFit="1" customWidth="1"/>
    <col min="4621" max="4864" width="9.140625" style="102"/>
    <col min="4865" max="4865" width="5.42578125" style="102" customWidth="1"/>
    <col min="4866" max="4866" width="46.140625" style="102" customWidth="1"/>
    <col min="4867" max="4867" width="9.28515625" style="102" customWidth="1"/>
    <col min="4868" max="4873" width="22.7109375" style="102" customWidth="1"/>
    <col min="4874" max="4874" width="16.7109375" style="102" customWidth="1"/>
    <col min="4875" max="4875" width="9.140625" style="102"/>
    <col min="4876" max="4876" width="10.5703125" style="102" bestFit="1" customWidth="1"/>
    <col min="4877" max="5120" width="9.140625" style="102"/>
    <col min="5121" max="5121" width="5.42578125" style="102" customWidth="1"/>
    <col min="5122" max="5122" width="46.140625" style="102" customWidth="1"/>
    <col min="5123" max="5123" width="9.28515625" style="102" customWidth="1"/>
    <col min="5124" max="5129" width="22.7109375" style="102" customWidth="1"/>
    <col min="5130" max="5130" width="16.7109375" style="102" customWidth="1"/>
    <col min="5131" max="5131" width="9.140625" style="102"/>
    <col min="5132" max="5132" width="10.5703125" style="102" bestFit="1" customWidth="1"/>
    <col min="5133" max="5376" width="9.140625" style="102"/>
    <col min="5377" max="5377" width="5.42578125" style="102" customWidth="1"/>
    <col min="5378" max="5378" width="46.140625" style="102" customWidth="1"/>
    <col min="5379" max="5379" width="9.28515625" style="102" customWidth="1"/>
    <col min="5380" max="5385" width="22.7109375" style="102" customWidth="1"/>
    <col min="5386" max="5386" width="16.7109375" style="102" customWidth="1"/>
    <col min="5387" max="5387" width="9.140625" style="102"/>
    <col min="5388" max="5388" width="10.5703125" style="102" bestFit="1" customWidth="1"/>
    <col min="5389" max="5632" width="9.140625" style="102"/>
    <col min="5633" max="5633" width="5.42578125" style="102" customWidth="1"/>
    <col min="5634" max="5634" width="46.140625" style="102" customWidth="1"/>
    <col min="5635" max="5635" width="9.28515625" style="102" customWidth="1"/>
    <col min="5636" max="5641" width="22.7109375" style="102" customWidth="1"/>
    <col min="5642" max="5642" width="16.7109375" style="102" customWidth="1"/>
    <col min="5643" max="5643" width="9.140625" style="102"/>
    <col min="5644" max="5644" width="10.5703125" style="102" bestFit="1" customWidth="1"/>
    <col min="5645" max="5888" width="9.140625" style="102"/>
    <col min="5889" max="5889" width="5.42578125" style="102" customWidth="1"/>
    <col min="5890" max="5890" width="46.140625" style="102" customWidth="1"/>
    <col min="5891" max="5891" width="9.28515625" style="102" customWidth="1"/>
    <col min="5892" max="5897" width="22.7109375" style="102" customWidth="1"/>
    <col min="5898" max="5898" width="16.7109375" style="102" customWidth="1"/>
    <col min="5899" max="5899" width="9.140625" style="102"/>
    <col min="5900" max="5900" width="10.5703125" style="102" bestFit="1" customWidth="1"/>
    <col min="5901" max="6144" width="9.140625" style="102"/>
    <col min="6145" max="6145" width="5.42578125" style="102" customWidth="1"/>
    <col min="6146" max="6146" width="46.140625" style="102" customWidth="1"/>
    <col min="6147" max="6147" width="9.28515625" style="102" customWidth="1"/>
    <col min="6148" max="6153" width="22.7109375" style="102" customWidth="1"/>
    <col min="6154" max="6154" width="16.7109375" style="102" customWidth="1"/>
    <col min="6155" max="6155" width="9.140625" style="102"/>
    <col min="6156" max="6156" width="10.5703125" style="102" bestFit="1" customWidth="1"/>
    <col min="6157" max="6400" width="9.140625" style="102"/>
    <col min="6401" max="6401" width="5.42578125" style="102" customWidth="1"/>
    <col min="6402" max="6402" width="46.140625" style="102" customWidth="1"/>
    <col min="6403" max="6403" width="9.28515625" style="102" customWidth="1"/>
    <col min="6404" max="6409" width="22.7109375" style="102" customWidth="1"/>
    <col min="6410" max="6410" width="16.7109375" style="102" customWidth="1"/>
    <col min="6411" max="6411" width="9.140625" style="102"/>
    <col min="6412" max="6412" width="10.5703125" style="102" bestFit="1" customWidth="1"/>
    <col min="6413" max="6656" width="9.140625" style="102"/>
    <col min="6657" max="6657" width="5.42578125" style="102" customWidth="1"/>
    <col min="6658" max="6658" width="46.140625" style="102" customWidth="1"/>
    <col min="6659" max="6659" width="9.28515625" style="102" customWidth="1"/>
    <col min="6660" max="6665" width="22.7109375" style="102" customWidth="1"/>
    <col min="6666" max="6666" width="16.7109375" style="102" customWidth="1"/>
    <col min="6667" max="6667" width="9.140625" style="102"/>
    <col min="6668" max="6668" width="10.5703125" style="102" bestFit="1" customWidth="1"/>
    <col min="6669" max="6912" width="9.140625" style="102"/>
    <col min="6913" max="6913" width="5.42578125" style="102" customWidth="1"/>
    <col min="6914" max="6914" width="46.140625" style="102" customWidth="1"/>
    <col min="6915" max="6915" width="9.28515625" style="102" customWidth="1"/>
    <col min="6916" max="6921" width="22.7109375" style="102" customWidth="1"/>
    <col min="6922" max="6922" width="16.7109375" style="102" customWidth="1"/>
    <col min="6923" max="6923" width="9.140625" style="102"/>
    <col min="6924" max="6924" width="10.5703125" style="102" bestFit="1" customWidth="1"/>
    <col min="6925" max="7168" width="9.140625" style="102"/>
    <col min="7169" max="7169" width="5.42578125" style="102" customWidth="1"/>
    <col min="7170" max="7170" width="46.140625" style="102" customWidth="1"/>
    <col min="7171" max="7171" width="9.28515625" style="102" customWidth="1"/>
    <col min="7172" max="7177" width="22.7109375" style="102" customWidth="1"/>
    <col min="7178" max="7178" width="16.7109375" style="102" customWidth="1"/>
    <col min="7179" max="7179" width="9.140625" style="102"/>
    <col min="7180" max="7180" width="10.5703125" style="102" bestFit="1" customWidth="1"/>
    <col min="7181" max="7424" width="9.140625" style="102"/>
    <col min="7425" max="7425" width="5.42578125" style="102" customWidth="1"/>
    <col min="7426" max="7426" width="46.140625" style="102" customWidth="1"/>
    <col min="7427" max="7427" width="9.28515625" style="102" customWidth="1"/>
    <col min="7428" max="7433" width="22.7109375" style="102" customWidth="1"/>
    <col min="7434" max="7434" width="16.7109375" style="102" customWidth="1"/>
    <col min="7435" max="7435" width="9.140625" style="102"/>
    <col min="7436" max="7436" width="10.5703125" style="102" bestFit="1" customWidth="1"/>
    <col min="7437" max="7680" width="9.140625" style="102"/>
    <col min="7681" max="7681" width="5.42578125" style="102" customWidth="1"/>
    <col min="7682" max="7682" width="46.140625" style="102" customWidth="1"/>
    <col min="7683" max="7683" width="9.28515625" style="102" customWidth="1"/>
    <col min="7684" max="7689" width="22.7109375" style="102" customWidth="1"/>
    <col min="7690" max="7690" width="16.7109375" style="102" customWidth="1"/>
    <col min="7691" max="7691" width="9.140625" style="102"/>
    <col min="7692" max="7692" width="10.5703125" style="102" bestFit="1" customWidth="1"/>
    <col min="7693" max="7936" width="9.140625" style="102"/>
    <col min="7937" max="7937" width="5.42578125" style="102" customWidth="1"/>
    <col min="7938" max="7938" width="46.140625" style="102" customWidth="1"/>
    <col min="7939" max="7939" width="9.28515625" style="102" customWidth="1"/>
    <col min="7940" max="7945" width="22.7109375" style="102" customWidth="1"/>
    <col min="7946" max="7946" width="16.7109375" style="102" customWidth="1"/>
    <col min="7947" max="7947" width="9.140625" style="102"/>
    <col min="7948" max="7948" width="10.5703125" style="102" bestFit="1" customWidth="1"/>
    <col min="7949" max="8192" width="9.140625" style="102"/>
    <col min="8193" max="8193" width="5.42578125" style="102" customWidth="1"/>
    <col min="8194" max="8194" width="46.140625" style="102" customWidth="1"/>
    <col min="8195" max="8195" width="9.28515625" style="102" customWidth="1"/>
    <col min="8196" max="8201" width="22.7109375" style="102" customWidth="1"/>
    <col min="8202" max="8202" width="16.7109375" style="102" customWidth="1"/>
    <col min="8203" max="8203" width="9.140625" style="102"/>
    <col min="8204" max="8204" width="10.5703125" style="102" bestFit="1" customWidth="1"/>
    <col min="8205" max="8448" width="9.140625" style="102"/>
    <col min="8449" max="8449" width="5.42578125" style="102" customWidth="1"/>
    <col min="8450" max="8450" width="46.140625" style="102" customWidth="1"/>
    <col min="8451" max="8451" width="9.28515625" style="102" customWidth="1"/>
    <col min="8452" max="8457" width="22.7109375" style="102" customWidth="1"/>
    <col min="8458" max="8458" width="16.7109375" style="102" customWidth="1"/>
    <col min="8459" max="8459" width="9.140625" style="102"/>
    <col min="8460" max="8460" width="10.5703125" style="102" bestFit="1" customWidth="1"/>
    <col min="8461" max="8704" width="9.140625" style="102"/>
    <col min="8705" max="8705" width="5.42578125" style="102" customWidth="1"/>
    <col min="8706" max="8706" width="46.140625" style="102" customWidth="1"/>
    <col min="8707" max="8707" width="9.28515625" style="102" customWidth="1"/>
    <col min="8708" max="8713" width="22.7109375" style="102" customWidth="1"/>
    <col min="8714" max="8714" width="16.7109375" style="102" customWidth="1"/>
    <col min="8715" max="8715" width="9.140625" style="102"/>
    <col min="8716" max="8716" width="10.5703125" style="102" bestFit="1" customWidth="1"/>
    <col min="8717" max="8960" width="9.140625" style="102"/>
    <col min="8961" max="8961" width="5.42578125" style="102" customWidth="1"/>
    <col min="8962" max="8962" width="46.140625" style="102" customWidth="1"/>
    <col min="8963" max="8963" width="9.28515625" style="102" customWidth="1"/>
    <col min="8964" max="8969" width="22.7109375" style="102" customWidth="1"/>
    <col min="8970" max="8970" width="16.7109375" style="102" customWidth="1"/>
    <col min="8971" max="8971" width="9.140625" style="102"/>
    <col min="8972" max="8972" width="10.5703125" style="102" bestFit="1" customWidth="1"/>
    <col min="8973" max="9216" width="9.140625" style="102"/>
    <col min="9217" max="9217" width="5.42578125" style="102" customWidth="1"/>
    <col min="9218" max="9218" width="46.140625" style="102" customWidth="1"/>
    <col min="9219" max="9219" width="9.28515625" style="102" customWidth="1"/>
    <col min="9220" max="9225" width="22.7109375" style="102" customWidth="1"/>
    <col min="9226" max="9226" width="16.7109375" style="102" customWidth="1"/>
    <col min="9227" max="9227" width="9.140625" style="102"/>
    <col min="9228" max="9228" width="10.5703125" style="102" bestFit="1" customWidth="1"/>
    <col min="9229" max="9472" width="9.140625" style="102"/>
    <col min="9473" max="9473" width="5.42578125" style="102" customWidth="1"/>
    <col min="9474" max="9474" width="46.140625" style="102" customWidth="1"/>
    <col min="9475" max="9475" width="9.28515625" style="102" customWidth="1"/>
    <col min="9476" max="9481" width="22.7109375" style="102" customWidth="1"/>
    <col min="9482" max="9482" width="16.7109375" style="102" customWidth="1"/>
    <col min="9483" max="9483" width="9.140625" style="102"/>
    <col min="9484" max="9484" width="10.5703125" style="102" bestFit="1" customWidth="1"/>
    <col min="9485" max="9728" width="9.140625" style="102"/>
    <col min="9729" max="9729" width="5.42578125" style="102" customWidth="1"/>
    <col min="9730" max="9730" width="46.140625" style="102" customWidth="1"/>
    <col min="9731" max="9731" width="9.28515625" style="102" customWidth="1"/>
    <col min="9732" max="9737" width="22.7109375" style="102" customWidth="1"/>
    <col min="9738" max="9738" width="16.7109375" style="102" customWidth="1"/>
    <col min="9739" max="9739" width="9.140625" style="102"/>
    <col min="9740" max="9740" width="10.5703125" style="102" bestFit="1" customWidth="1"/>
    <col min="9741" max="9984" width="9.140625" style="102"/>
    <col min="9985" max="9985" width="5.42578125" style="102" customWidth="1"/>
    <col min="9986" max="9986" width="46.140625" style="102" customWidth="1"/>
    <col min="9987" max="9987" width="9.28515625" style="102" customWidth="1"/>
    <col min="9988" max="9993" width="22.7109375" style="102" customWidth="1"/>
    <col min="9994" max="9994" width="16.7109375" style="102" customWidth="1"/>
    <col min="9995" max="9995" width="9.140625" style="102"/>
    <col min="9996" max="9996" width="10.5703125" style="102" bestFit="1" customWidth="1"/>
    <col min="9997" max="10240" width="9.140625" style="102"/>
    <col min="10241" max="10241" width="5.42578125" style="102" customWidth="1"/>
    <col min="10242" max="10242" width="46.140625" style="102" customWidth="1"/>
    <col min="10243" max="10243" width="9.28515625" style="102" customWidth="1"/>
    <col min="10244" max="10249" width="22.7109375" style="102" customWidth="1"/>
    <col min="10250" max="10250" width="16.7109375" style="102" customWidth="1"/>
    <col min="10251" max="10251" width="9.140625" style="102"/>
    <col min="10252" max="10252" width="10.5703125" style="102" bestFit="1" customWidth="1"/>
    <col min="10253" max="10496" width="9.140625" style="102"/>
    <col min="10497" max="10497" width="5.42578125" style="102" customWidth="1"/>
    <col min="10498" max="10498" width="46.140625" style="102" customWidth="1"/>
    <col min="10499" max="10499" width="9.28515625" style="102" customWidth="1"/>
    <col min="10500" max="10505" width="22.7109375" style="102" customWidth="1"/>
    <col min="10506" max="10506" width="16.7109375" style="102" customWidth="1"/>
    <col min="10507" max="10507" width="9.140625" style="102"/>
    <col min="10508" max="10508" width="10.5703125" style="102" bestFit="1" customWidth="1"/>
    <col min="10509" max="10752" width="9.140625" style="102"/>
    <col min="10753" max="10753" width="5.42578125" style="102" customWidth="1"/>
    <col min="10754" max="10754" width="46.140625" style="102" customWidth="1"/>
    <col min="10755" max="10755" width="9.28515625" style="102" customWidth="1"/>
    <col min="10756" max="10761" width="22.7109375" style="102" customWidth="1"/>
    <col min="10762" max="10762" width="16.7109375" style="102" customWidth="1"/>
    <col min="10763" max="10763" width="9.140625" style="102"/>
    <col min="10764" max="10764" width="10.5703125" style="102" bestFit="1" customWidth="1"/>
    <col min="10765" max="11008" width="9.140625" style="102"/>
    <col min="11009" max="11009" width="5.42578125" style="102" customWidth="1"/>
    <col min="11010" max="11010" width="46.140625" style="102" customWidth="1"/>
    <col min="11011" max="11011" width="9.28515625" style="102" customWidth="1"/>
    <col min="11012" max="11017" width="22.7109375" style="102" customWidth="1"/>
    <col min="11018" max="11018" width="16.7109375" style="102" customWidth="1"/>
    <col min="11019" max="11019" width="9.140625" style="102"/>
    <col min="11020" max="11020" width="10.5703125" style="102" bestFit="1" customWidth="1"/>
    <col min="11021" max="11264" width="9.140625" style="102"/>
    <col min="11265" max="11265" width="5.42578125" style="102" customWidth="1"/>
    <col min="11266" max="11266" width="46.140625" style="102" customWidth="1"/>
    <col min="11267" max="11267" width="9.28515625" style="102" customWidth="1"/>
    <col min="11268" max="11273" width="22.7109375" style="102" customWidth="1"/>
    <col min="11274" max="11274" width="16.7109375" style="102" customWidth="1"/>
    <col min="11275" max="11275" width="9.140625" style="102"/>
    <col min="11276" max="11276" width="10.5703125" style="102" bestFit="1" customWidth="1"/>
    <col min="11277" max="11520" width="9.140625" style="102"/>
    <col min="11521" max="11521" width="5.42578125" style="102" customWidth="1"/>
    <col min="11522" max="11522" width="46.140625" style="102" customWidth="1"/>
    <col min="11523" max="11523" width="9.28515625" style="102" customWidth="1"/>
    <col min="11524" max="11529" width="22.7109375" style="102" customWidth="1"/>
    <col min="11530" max="11530" width="16.7109375" style="102" customWidth="1"/>
    <col min="11531" max="11531" width="9.140625" style="102"/>
    <col min="11532" max="11532" width="10.5703125" style="102" bestFit="1" customWidth="1"/>
    <col min="11533" max="11776" width="9.140625" style="102"/>
    <col min="11777" max="11777" width="5.42578125" style="102" customWidth="1"/>
    <col min="11778" max="11778" width="46.140625" style="102" customWidth="1"/>
    <col min="11779" max="11779" width="9.28515625" style="102" customWidth="1"/>
    <col min="11780" max="11785" width="22.7109375" style="102" customWidth="1"/>
    <col min="11786" max="11786" width="16.7109375" style="102" customWidth="1"/>
    <col min="11787" max="11787" width="9.140625" style="102"/>
    <col min="11788" max="11788" width="10.5703125" style="102" bestFit="1" customWidth="1"/>
    <col min="11789" max="12032" width="9.140625" style="102"/>
    <col min="12033" max="12033" width="5.42578125" style="102" customWidth="1"/>
    <col min="12034" max="12034" width="46.140625" style="102" customWidth="1"/>
    <col min="12035" max="12035" width="9.28515625" style="102" customWidth="1"/>
    <col min="12036" max="12041" width="22.7109375" style="102" customWidth="1"/>
    <col min="12042" max="12042" width="16.7109375" style="102" customWidth="1"/>
    <col min="12043" max="12043" width="9.140625" style="102"/>
    <col min="12044" max="12044" width="10.5703125" style="102" bestFit="1" customWidth="1"/>
    <col min="12045" max="12288" width="9.140625" style="102"/>
    <col min="12289" max="12289" width="5.42578125" style="102" customWidth="1"/>
    <col min="12290" max="12290" width="46.140625" style="102" customWidth="1"/>
    <col min="12291" max="12291" width="9.28515625" style="102" customWidth="1"/>
    <col min="12292" max="12297" width="22.7109375" style="102" customWidth="1"/>
    <col min="12298" max="12298" width="16.7109375" style="102" customWidth="1"/>
    <col min="12299" max="12299" width="9.140625" style="102"/>
    <col min="12300" max="12300" width="10.5703125" style="102" bestFit="1" customWidth="1"/>
    <col min="12301" max="12544" width="9.140625" style="102"/>
    <col min="12545" max="12545" width="5.42578125" style="102" customWidth="1"/>
    <col min="12546" max="12546" width="46.140625" style="102" customWidth="1"/>
    <col min="12547" max="12547" width="9.28515625" style="102" customWidth="1"/>
    <col min="12548" max="12553" width="22.7109375" style="102" customWidth="1"/>
    <col min="12554" max="12554" width="16.7109375" style="102" customWidth="1"/>
    <col min="12555" max="12555" width="9.140625" style="102"/>
    <col min="12556" max="12556" width="10.5703125" style="102" bestFit="1" customWidth="1"/>
    <col min="12557" max="12800" width="9.140625" style="102"/>
    <col min="12801" max="12801" width="5.42578125" style="102" customWidth="1"/>
    <col min="12802" max="12802" width="46.140625" style="102" customWidth="1"/>
    <col min="12803" max="12803" width="9.28515625" style="102" customWidth="1"/>
    <col min="12804" max="12809" width="22.7109375" style="102" customWidth="1"/>
    <col min="12810" max="12810" width="16.7109375" style="102" customWidth="1"/>
    <col min="12811" max="12811" width="9.140625" style="102"/>
    <col min="12812" max="12812" width="10.5703125" style="102" bestFit="1" customWidth="1"/>
    <col min="12813" max="13056" width="9.140625" style="102"/>
    <col min="13057" max="13057" width="5.42578125" style="102" customWidth="1"/>
    <col min="13058" max="13058" width="46.140625" style="102" customWidth="1"/>
    <col min="13059" max="13059" width="9.28515625" style="102" customWidth="1"/>
    <col min="13060" max="13065" width="22.7109375" style="102" customWidth="1"/>
    <col min="13066" max="13066" width="16.7109375" style="102" customWidth="1"/>
    <col min="13067" max="13067" width="9.140625" style="102"/>
    <col min="13068" max="13068" width="10.5703125" style="102" bestFit="1" customWidth="1"/>
    <col min="13069" max="13312" width="9.140625" style="102"/>
    <col min="13313" max="13313" width="5.42578125" style="102" customWidth="1"/>
    <col min="13314" max="13314" width="46.140625" style="102" customWidth="1"/>
    <col min="13315" max="13315" width="9.28515625" style="102" customWidth="1"/>
    <col min="13316" max="13321" width="22.7109375" style="102" customWidth="1"/>
    <col min="13322" max="13322" width="16.7109375" style="102" customWidth="1"/>
    <col min="13323" max="13323" width="9.140625" style="102"/>
    <col min="13324" max="13324" width="10.5703125" style="102" bestFit="1" customWidth="1"/>
    <col min="13325" max="13568" width="9.140625" style="102"/>
    <col min="13569" max="13569" width="5.42578125" style="102" customWidth="1"/>
    <col min="13570" max="13570" width="46.140625" style="102" customWidth="1"/>
    <col min="13571" max="13571" width="9.28515625" style="102" customWidth="1"/>
    <col min="13572" max="13577" width="22.7109375" style="102" customWidth="1"/>
    <col min="13578" max="13578" width="16.7109375" style="102" customWidth="1"/>
    <col min="13579" max="13579" width="9.140625" style="102"/>
    <col min="13580" max="13580" width="10.5703125" style="102" bestFit="1" customWidth="1"/>
    <col min="13581" max="13824" width="9.140625" style="102"/>
    <col min="13825" max="13825" width="5.42578125" style="102" customWidth="1"/>
    <col min="13826" max="13826" width="46.140625" style="102" customWidth="1"/>
    <col min="13827" max="13827" width="9.28515625" style="102" customWidth="1"/>
    <col min="13828" max="13833" width="22.7109375" style="102" customWidth="1"/>
    <col min="13834" max="13834" width="16.7109375" style="102" customWidth="1"/>
    <col min="13835" max="13835" width="9.140625" style="102"/>
    <col min="13836" max="13836" width="10.5703125" style="102" bestFit="1" customWidth="1"/>
    <col min="13837" max="14080" width="9.140625" style="102"/>
    <col min="14081" max="14081" width="5.42578125" style="102" customWidth="1"/>
    <col min="14082" max="14082" width="46.140625" style="102" customWidth="1"/>
    <col min="14083" max="14083" width="9.28515625" style="102" customWidth="1"/>
    <col min="14084" max="14089" width="22.7109375" style="102" customWidth="1"/>
    <col min="14090" max="14090" width="16.7109375" style="102" customWidth="1"/>
    <col min="14091" max="14091" width="9.140625" style="102"/>
    <col min="14092" max="14092" width="10.5703125" style="102" bestFit="1" customWidth="1"/>
    <col min="14093" max="14336" width="9.140625" style="102"/>
    <col min="14337" max="14337" width="5.42578125" style="102" customWidth="1"/>
    <col min="14338" max="14338" width="46.140625" style="102" customWidth="1"/>
    <col min="14339" max="14339" width="9.28515625" style="102" customWidth="1"/>
    <col min="14340" max="14345" width="22.7109375" style="102" customWidth="1"/>
    <col min="14346" max="14346" width="16.7109375" style="102" customWidth="1"/>
    <col min="14347" max="14347" width="9.140625" style="102"/>
    <col min="14348" max="14348" width="10.5703125" style="102" bestFit="1" customWidth="1"/>
    <col min="14349" max="14592" width="9.140625" style="102"/>
    <col min="14593" max="14593" width="5.42578125" style="102" customWidth="1"/>
    <col min="14594" max="14594" width="46.140625" style="102" customWidth="1"/>
    <col min="14595" max="14595" width="9.28515625" style="102" customWidth="1"/>
    <col min="14596" max="14601" width="22.7109375" style="102" customWidth="1"/>
    <col min="14602" max="14602" width="16.7109375" style="102" customWidth="1"/>
    <col min="14603" max="14603" width="9.140625" style="102"/>
    <col min="14604" max="14604" width="10.5703125" style="102" bestFit="1" customWidth="1"/>
    <col min="14605" max="14848" width="9.140625" style="102"/>
    <col min="14849" max="14849" width="5.42578125" style="102" customWidth="1"/>
    <col min="14850" max="14850" width="46.140625" style="102" customWidth="1"/>
    <col min="14851" max="14851" width="9.28515625" style="102" customWidth="1"/>
    <col min="14852" max="14857" width="22.7109375" style="102" customWidth="1"/>
    <col min="14858" max="14858" width="16.7109375" style="102" customWidth="1"/>
    <col min="14859" max="14859" width="9.140625" style="102"/>
    <col min="14860" max="14860" width="10.5703125" style="102" bestFit="1" customWidth="1"/>
    <col min="14861" max="15104" width="9.140625" style="102"/>
    <col min="15105" max="15105" width="5.42578125" style="102" customWidth="1"/>
    <col min="15106" max="15106" width="46.140625" style="102" customWidth="1"/>
    <col min="15107" max="15107" width="9.28515625" style="102" customWidth="1"/>
    <col min="15108" max="15113" width="22.7109375" style="102" customWidth="1"/>
    <col min="15114" max="15114" width="16.7109375" style="102" customWidth="1"/>
    <col min="15115" max="15115" width="9.140625" style="102"/>
    <col min="15116" max="15116" width="10.5703125" style="102" bestFit="1" customWidth="1"/>
    <col min="15117" max="15360" width="9.140625" style="102"/>
    <col min="15361" max="15361" width="5.42578125" style="102" customWidth="1"/>
    <col min="15362" max="15362" width="46.140625" style="102" customWidth="1"/>
    <col min="15363" max="15363" width="9.28515625" style="102" customWidth="1"/>
    <col min="15364" max="15369" width="22.7109375" style="102" customWidth="1"/>
    <col min="15370" max="15370" width="16.7109375" style="102" customWidth="1"/>
    <col min="15371" max="15371" width="9.140625" style="102"/>
    <col min="15372" max="15372" width="10.5703125" style="102" bestFit="1" customWidth="1"/>
    <col min="15373" max="15616" width="9.140625" style="102"/>
    <col min="15617" max="15617" width="5.42578125" style="102" customWidth="1"/>
    <col min="15618" max="15618" width="46.140625" style="102" customWidth="1"/>
    <col min="15619" max="15619" width="9.28515625" style="102" customWidth="1"/>
    <col min="15620" max="15625" width="22.7109375" style="102" customWidth="1"/>
    <col min="15626" max="15626" width="16.7109375" style="102" customWidth="1"/>
    <col min="15627" max="15627" width="9.140625" style="102"/>
    <col min="15628" max="15628" width="10.5703125" style="102" bestFit="1" customWidth="1"/>
    <col min="15629" max="15872" width="9.140625" style="102"/>
    <col min="15873" max="15873" width="5.42578125" style="102" customWidth="1"/>
    <col min="15874" max="15874" width="46.140625" style="102" customWidth="1"/>
    <col min="15875" max="15875" width="9.28515625" style="102" customWidth="1"/>
    <col min="15876" max="15881" width="22.7109375" style="102" customWidth="1"/>
    <col min="15882" max="15882" width="16.7109375" style="102" customWidth="1"/>
    <col min="15883" max="15883" width="9.140625" style="102"/>
    <col min="15884" max="15884" width="10.5703125" style="102" bestFit="1" customWidth="1"/>
    <col min="15885" max="16128" width="9.140625" style="102"/>
    <col min="16129" max="16129" width="5.42578125" style="102" customWidth="1"/>
    <col min="16130" max="16130" width="46.140625" style="102" customWidth="1"/>
    <col min="16131" max="16131" width="9.28515625" style="102" customWidth="1"/>
    <col min="16132" max="16137" width="22.7109375" style="102" customWidth="1"/>
    <col min="16138" max="16138" width="16.7109375" style="102" customWidth="1"/>
    <col min="16139" max="16139" width="9.140625" style="102"/>
    <col min="16140" max="16140" width="10.5703125" style="102" bestFit="1" customWidth="1"/>
    <col min="16141" max="16384" width="9.140625" style="102"/>
  </cols>
  <sheetData>
    <row r="1" spans="1:10" ht="18.75">
      <c r="A1" s="197"/>
      <c r="B1" s="194"/>
      <c r="C1" s="196"/>
      <c r="D1" s="195"/>
      <c r="E1" s="195"/>
      <c r="F1" s="194"/>
      <c r="G1" s="194"/>
      <c r="H1" s="194"/>
      <c r="I1" s="194"/>
      <c r="J1" s="193"/>
    </row>
    <row r="2" spans="1:10" s="105" customFormat="1" ht="18" customHeight="1">
      <c r="A2" s="192" t="s">
        <v>126</v>
      </c>
      <c r="B2" s="191"/>
      <c r="G2" s="190"/>
      <c r="H2" s="190"/>
      <c r="I2" s="190"/>
      <c r="J2" s="189"/>
    </row>
    <row r="3" spans="1:10" ht="5.25" customHeight="1">
      <c r="A3" s="188"/>
      <c r="J3" s="161"/>
    </row>
    <row r="4" spans="1:10" ht="13.5" customHeight="1">
      <c r="A4" s="273" t="s">
        <v>125</v>
      </c>
      <c r="B4" s="274"/>
      <c r="C4" s="274"/>
      <c r="D4" s="274"/>
      <c r="F4" s="275" t="s">
        <v>124</v>
      </c>
      <c r="G4" s="276"/>
      <c r="H4" s="277"/>
      <c r="I4" s="187"/>
      <c r="J4" s="186"/>
    </row>
    <row r="5" spans="1:10" ht="13.5" customHeight="1">
      <c r="A5" s="278" t="s">
        <v>123</v>
      </c>
      <c r="B5" s="279"/>
      <c r="C5" s="279"/>
      <c r="D5" s="279"/>
      <c r="F5" s="282" t="s">
        <v>127</v>
      </c>
      <c r="G5" s="283"/>
      <c r="H5" s="284"/>
      <c r="I5" s="185"/>
      <c r="J5" s="184"/>
    </row>
    <row r="6" spans="1:10" ht="18.75" customHeight="1">
      <c r="A6" s="280"/>
      <c r="B6" s="281"/>
      <c r="C6" s="281"/>
      <c r="D6" s="281"/>
      <c r="F6" s="108"/>
      <c r="J6" s="161"/>
    </row>
    <row r="7" spans="1:10" ht="12.75" customHeight="1">
      <c r="A7" s="183" t="s">
        <v>122</v>
      </c>
      <c r="B7" s="182"/>
      <c r="C7" s="181"/>
      <c r="D7" s="180"/>
      <c r="F7" s="179" t="s">
        <v>121</v>
      </c>
      <c r="G7" s="178"/>
      <c r="H7" s="178"/>
      <c r="I7" s="177"/>
      <c r="J7" s="176" t="s">
        <v>120</v>
      </c>
    </row>
    <row r="8" spans="1:10" ht="18" customHeight="1">
      <c r="A8" s="164"/>
      <c r="B8" s="175" t="s">
        <v>119</v>
      </c>
      <c r="C8" s="174"/>
      <c r="D8" s="173"/>
      <c r="E8" s="102"/>
      <c r="F8" s="172" t="s">
        <v>118</v>
      </c>
      <c r="G8" s="171"/>
      <c r="H8" s="171"/>
      <c r="I8" s="166"/>
      <c r="J8" s="170" t="s">
        <v>117</v>
      </c>
    </row>
    <row r="9" spans="1:10" ht="18" customHeight="1">
      <c r="A9" s="169"/>
      <c r="F9" s="168" t="s">
        <v>116</v>
      </c>
      <c r="G9" s="167"/>
      <c r="H9" s="167"/>
      <c r="I9" s="166"/>
      <c r="J9" s="165"/>
    </row>
    <row r="10" spans="1:10" ht="6.75" customHeight="1">
      <c r="A10" s="164"/>
      <c r="B10" s="163"/>
      <c r="C10" s="162"/>
      <c r="D10" s="162"/>
      <c r="J10" s="161"/>
    </row>
    <row r="11" spans="1:10" ht="18" customHeight="1">
      <c r="A11" s="285" t="s">
        <v>115</v>
      </c>
      <c r="B11" s="288" t="s">
        <v>114</v>
      </c>
      <c r="C11" s="291" t="s">
        <v>113</v>
      </c>
      <c r="D11" s="159" t="s">
        <v>112</v>
      </c>
      <c r="E11" s="160"/>
      <c r="F11" s="159" t="s">
        <v>111</v>
      </c>
      <c r="G11" s="158"/>
      <c r="H11" s="159" t="s">
        <v>110</v>
      </c>
      <c r="I11" s="158"/>
      <c r="J11" s="157"/>
    </row>
    <row r="12" spans="1:10" ht="18" customHeight="1">
      <c r="A12" s="286"/>
      <c r="B12" s="289"/>
      <c r="C12" s="289"/>
      <c r="D12" s="292" t="s">
        <v>109</v>
      </c>
      <c r="E12" s="293"/>
      <c r="F12" s="292" t="s">
        <v>108</v>
      </c>
      <c r="G12" s="293"/>
      <c r="H12" s="292" t="s">
        <v>107</v>
      </c>
      <c r="I12" s="293"/>
      <c r="J12" s="156" t="s">
        <v>106</v>
      </c>
    </row>
    <row r="13" spans="1:10" ht="66" customHeight="1">
      <c r="A13" s="287"/>
      <c r="B13" s="290"/>
      <c r="C13" s="290"/>
      <c r="D13" s="154" t="s">
        <v>105</v>
      </c>
      <c r="E13" s="155" t="s">
        <v>104</v>
      </c>
      <c r="F13" s="154" t="s">
        <v>103</v>
      </c>
      <c r="G13" s="155" t="s">
        <v>102</v>
      </c>
      <c r="H13" s="154"/>
      <c r="I13" s="154"/>
      <c r="J13" s="153"/>
    </row>
    <row r="14" spans="1:10" ht="21.75" customHeight="1">
      <c r="A14" s="294">
        <v>1</v>
      </c>
      <c r="B14" s="296" t="s">
        <v>92</v>
      </c>
      <c r="C14" s="152" t="s">
        <v>57</v>
      </c>
      <c r="D14" s="298">
        <f>' Orçam. CRAS'!G17</f>
        <v>113.75</v>
      </c>
      <c r="E14" s="299"/>
      <c r="F14" s="298"/>
      <c r="G14" s="299"/>
      <c r="H14" s="298"/>
      <c r="I14" s="299"/>
      <c r="J14" s="150">
        <f t="shared" ref="J14:J23" si="0">D14+F14</f>
        <v>113.75</v>
      </c>
    </row>
    <row r="15" spans="1:10" ht="19.5" customHeight="1">
      <c r="A15" s="295"/>
      <c r="B15" s="297"/>
      <c r="C15" s="151" t="s">
        <v>101</v>
      </c>
      <c r="D15" s="300">
        <f>' Orçam. CRAS'!L19</f>
        <v>5148.4156249999996</v>
      </c>
      <c r="E15" s="301"/>
      <c r="F15" s="300"/>
      <c r="G15" s="301"/>
      <c r="H15" s="300"/>
      <c r="I15" s="301"/>
      <c r="J15" s="150">
        <f t="shared" si="0"/>
        <v>5148.4156249999996</v>
      </c>
    </row>
    <row r="16" spans="1:10" ht="20.100000000000001" customHeight="1">
      <c r="A16" s="294">
        <v>2</v>
      </c>
      <c r="B16" s="296" t="s">
        <v>93</v>
      </c>
      <c r="C16" s="152" t="s">
        <v>57</v>
      </c>
      <c r="D16" s="298">
        <f>' Orçam. CRAS'!G21</f>
        <v>2400</v>
      </c>
      <c r="E16" s="299"/>
      <c r="F16" s="298"/>
      <c r="G16" s="299"/>
      <c r="H16" s="302"/>
      <c r="I16" s="303"/>
      <c r="J16" s="150">
        <f t="shared" si="0"/>
        <v>2400</v>
      </c>
    </row>
    <row r="17" spans="1:10" ht="20.100000000000001" customHeight="1">
      <c r="A17" s="295"/>
      <c r="B17" s="297"/>
      <c r="C17" s="151" t="s">
        <v>101</v>
      </c>
      <c r="D17" s="300">
        <f>' Orçam. CRAS'!L24</f>
        <v>197413.5</v>
      </c>
      <c r="E17" s="301"/>
      <c r="F17" s="300"/>
      <c r="G17" s="301"/>
      <c r="H17" s="304"/>
      <c r="I17" s="305"/>
      <c r="J17" s="150">
        <f t="shared" si="0"/>
        <v>197413.5</v>
      </c>
    </row>
    <row r="18" spans="1:10" ht="20.100000000000001" customHeight="1">
      <c r="A18" s="294">
        <v>3</v>
      </c>
      <c r="B18" s="306" t="s">
        <v>94</v>
      </c>
      <c r="C18" s="152" t="s">
        <v>58</v>
      </c>
      <c r="D18" s="298">
        <f>' Orçam. CRAS'!G26</f>
        <v>42</v>
      </c>
      <c r="E18" s="299"/>
      <c r="F18" s="298"/>
      <c r="G18" s="299"/>
      <c r="H18" s="302"/>
      <c r="I18" s="303"/>
      <c r="J18" s="150">
        <f t="shared" si="0"/>
        <v>42</v>
      </c>
    </row>
    <row r="19" spans="1:10" ht="20.100000000000001" customHeight="1">
      <c r="A19" s="295"/>
      <c r="B19" s="307"/>
      <c r="C19" s="151" t="s">
        <v>101</v>
      </c>
      <c r="D19" s="308">
        <f>' Orçam. CRAS'!L28</f>
        <v>43156.574999999997</v>
      </c>
      <c r="E19" s="309"/>
      <c r="F19" s="308"/>
      <c r="G19" s="309"/>
      <c r="H19" s="310"/>
      <c r="I19" s="311"/>
      <c r="J19" s="150">
        <f t="shared" si="0"/>
        <v>43156.574999999997</v>
      </c>
    </row>
    <row r="20" spans="1:10" ht="20.100000000000001" customHeight="1">
      <c r="A20" s="294">
        <v>4</v>
      </c>
      <c r="B20" s="306" t="s">
        <v>95</v>
      </c>
      <c r="C20" s="152" t="s">
        <v>57</v>
      </c>
      <c r="D20" s="298">
        <f>' Orçam. CRAS'!G30</f>
        <v>2400</v>
      </c>
      <c r="E20" s="299"/>
      <c r="F20" s="298"/>
      <c r="G20" s="299"/>
      <c r="H20" s="302"/>
      <c r="I20" s="303"/>
      <c r="J20" s="150">
        <f t="shared" si="0"/>
        <v>2400</v>
      </c>
    </row>
    <row r="21" spans="1:10" ht="20.100000000000001" customHeight="1">
      <c r="A21" s="295"/>
      <c r="B21" s="307"/>
      <c r="C21" s="151" t="s">
        <v>101</v>
      </c>
      <c r="D21" s="308">
        <f>' Orçam. CRAS'!L33</f>
        <v>200010.6</v>
      </c>
      <c r="E21" s="309"/>
      <c r="F21" s="300"/>
      <c r="G21" s="301"/>
      <c r="H21" s="304"/>
      <c r="I21" s="305"/>
      <c r="J21" s="150">
        <f t="shared" si="0"/>
        <v>200010.6</v>
      </c>
    </row>
    <row r="22" spans="1:10" ht="20.100000000000001" customHeight="1">
      <c r="A22" s="294">
        <v>5</v>
      </c>
      <c r="B22" s="306" t="str">
        <f>' Orçam. CRAS'!D34</f>
        <v xml:space="preserve">SINALIZAÇÃO VIÁRIA </v>
      </c>
      <c r="C22" s="152" t="s">
        <v>57</v>
      </c>
      <c r="D22" s="298">
        <f>' Orçam. CRAS'!G36</f>
        <v>120</v>
      </c>
      <c r="E22" s="299"/>
      <c r="F22" s="298"/>
      <c r="G22" s="299"/>
      <c r="H22" s="302"/>
      <c r="I22" s="303"/>
      <c r="J22" s="150">
        <f t="shared" si="0"/>
        <v>120</v>
      </c>
    </row>
    <row r="23" spans="1:10" ht="20.100000000000001" customHeight="1">
      <c r="A23" s="295"/>
      <c r="B23" s="307"/>
      <c r="C23" s="151" t="s">
        <v>101</v>
      </c>
      <c r="D23" s="308">
        <f>' Orçam. CRAS'!L40</f>
        <v>35520.375</v>
      </c>
      <c r="E23" s="309"/>
      <c r="F23" s="300"/>
      <c r="G23" s="301"/>
      <c r="H23" s="304"/>
      <c r="I23" s="305"/>
      <c r="J23" s="150">
        <f t="shared" si="0"/>
        <v>35520.375</v>
      </c>
    </row>
    <row r="24" spans="1:10" ht="20.100000000000001" customHeight="1">
      <c r="A24" s="149"/>
      <c r="B24" s="148"/>
      <c r="C24" s="147"/>
      <c r="D24" s="145"/>
      <c r="E24" s="146"/>
      <c r="F24" s="145"/>
      <c r="G24" s="144"/>
      <c r="H24" s="143"/>
      <c r="I24" s="142"/>
      <c r="J24" s="141"/>
    </row>
    <row r="25" spans="1:10" s="111" customFormat="1" ht="12.75" customHeight="1">
      <c r="A25" s="140"/>
      <c r="B25" s="139"/>
      <c r="C25" s="138"/>
      <c r="D25" s="137"/>
      <c r="E25" s="136"/>
      <c r="F25" s="135"/>
      <c r="G25" s="134"/>
      <c r="H25" s="133"/>
      <c r="I25" s="132"/>
      <c r="J25" s="131"/>
    </row>
    <row r="26" spans="1:10" s="111" customFormat="1" ht="20.100000000000001" customHeight="1">
      <c r="A26" s="130" t="s">
        <v>100</v>
      </c>
      <c r="B26" s="129"/>
      <c r="C26" s="128"/>
      <c r="D26" s="312">
        <v>244500</v>
      </c>
      <c r="E26" s="313"/>
      <c r="F26" s="312"/>
      <c r="G26" s="313"/>
      <c r="H26" s="314"/>
      <c r="I26" s="315"/>
      <c r="J26" s="127">
        <f>D26+F26</f>
        <v>244500</v>
      </c>
    </row>
    <row r="27" spans="1:10" s="111" customFormat="1" ht="20.100000000000001" customHeight="1">
      <c r="A27" s="130" t="s">
        <v>99</v>
      </c>
      <c r="B27" s="129"/>
      <c r="C27" s="128"/>
      <c r="D27" s="312">
        <f>D28-D26</f>
        <v>236749.46562499995</v>
      </c>
      <c r="E27" s="313"/>
      <c r="F27" s="312"/>
      <c r="G27" s="316"/>
      <c r="H27" s="317"/>
      <c r="I27" s="318"/>
      <c r="J27" s="127">
        <f>D27+F27</f>
        <v>236749.46562499995</v>
      </c>
    </row>
    <row r="28" spans="1:10" s="111" customFormat="1" ht="20.100000000000001" customHeight="1">
      <c r="A28" s="130" t="s">
        <v>98</v>
      </c>
      <c r="B28" s="129"/>
      <c r="C28" s="128"/>
      <c r="D28" s="312">
        <f>D15+D17+D19+D21+D23</f>
        <v>481249.46562499995</v>
      </c>
      <c r="E28" s="313"/>
      <c r="F28" s="312">
        <f>F15+F17+F19+F21</f>
        <v>0</v>
      </c>
      <c r="G28" s="313"/>
      <c r="H28" s="314"/>
      <c r="I28" s="315"/>
      <c r="J28" s="127">
        <f>D28+F28</f>
        <v>481249.46562499995</v>
      </c>
    </row>
    <row r="29" spans="1:10" s="120" customFormat="1" ht="6" customHeight="1">
      <c r="A29" s="126"/>
      <c r="B29" s="125"/>
      <c r="C29" s="124"/>
      <c r="D29" s="121"/>
      <c r="E29" s="121"/>
      <c r="F29" s="121"/>
      <c r="G29" s="121"/>
      <c r="H29" s="123"/>
      <c r="I29" s="123"/>
      <c r="J29" s="121"/>
    </row>
    <row r="30" spans="1:10" s="120" customFormat="1" ht="20.100000000000001" customHeight="1">
      <c r="F30" s="122"/>
      <c r="G30" s="122"/>
      <c r="H30" s="122"/>
      <c r="I30" s="122"/>
      <c r="J30" s="121"/>
    </row>
    <row r="31" spans="1:10" s="111" customFormat="1" ht="18" customHeight="1">
      <c r="C31" s="119"/>
      <c r="D31" s="119"/>
      <c r="E31" s="119"/>
      <c r="F31" s="117"/>
      <c r="G31" s="112"/>
      <c r="H31" s="118"/>
      <c r="I31" s="118"/>
      <c r="J31" s="117"/>
    </row>
    <row r="32" spans="1:10" s="114" customFormat="1" ht="20.100000000000001" customHeight="1">
      <c r="A32" s="116"/>
      <c r="B32" s="105"/>
      <c r="C32" s="115"/>
      <c r="D32" s="115"/>
      <c r="E32" s="105" t="s">
        <v>80</v>
      </c>
      <c r="F32" s="115"/>
      <c r="G32" s="115"/>
      <c r="H32" s="105"/>
    </row>
    <row r="33" spans="1:8" s="111" customFormat="1" ht="15" customHeight="1">
      <c r="A33" s="113"/>
      <c r="B33" s="105"/>
      <c r="D33" s="113"/>
      <c r="E33" s="105" t="s">
        <v>128</v>
      </c>
      <c r="F33" s="112"/>
      <c r="H33" s="105"/>
    </row>
    <row r="34" spans="1:8" ht="20.100000000000001" customHeight="1">
      <c r="B34" s="107"/>
      <c r="C34" s="110"/>
      <c r="D34" s="110"/>
      <c r="E34" s="109"/>
      <c r="F34" s="108"/>
      <c r="G34" s="105"/>
      <c r="H34" s="107"/>
    </row>
    <row r="35" spans="1:8" ht="17.25" customHeight="1">
      <c r="B35" s="105"/>
      <c r="F35" s="105"/>
      <c r="G35" s="105"/>
    </row>
    <row r="36" spans="1:8" ht="18" customHeight="1">
      <c r="B36" s="104"/>
      <c r="F36" s="105"/>
      <c r="G36" s="105"/>
    </row>
    <row r="37" spans="1:8" ht="18" customHeight="1">
      <c r="A37" s="108"/>
      <c r="B37" s="107"/>
      <c r="C37" s="107"/>
      <c r="D37" s="107"/>
      <c r="E37" s="107"/>
      <c r="F37" s="107"/>
      <c r="G37" s="107"/>
    </row>
    <row r="38" spans="1:8" ht="18" customHeight="1">
      <c r="B38" s="104"/>
      <c r="D38" s="106"/>
    </row>
    <row r="39" spans="1:8" ht="5.25" customHeight="1">
      <c r="A39" s="105"/>
      <c r="B39" s="105"/>
    </row>
    <row r="40" spans="1:8" ht="18" customHeight="1">
      <c r="A40" s="105"/>
      <c r="B40" s="104"/>
    </row>
  </sheetData>
  <mergeCells count="59">
    <mergeCell ref="D28:E28"/>
    <mergeCell ref="F28:G28"/>
    <mergeCell ref="H28:I28"/>
    <mergeCell ref="A22:A23"/>
    <mergeCell ref="B22:B23"/>
    <mergeCell ref="D22:E22"/>
    <mergeCell ref="F22:G22"/>
    <mergeCell ref="H22:I22"/>
    <mergeCell ref="D23:E23"/>
    <mergeCell ref="F23:G23"/>
    <mergeCell ref="D26:E26"/>
    <mergeCell ref="F26:G26"/>
    <mergeCell ref="H26:I26"/>
    <mergeCell ref="D27:E27"/>
    <mergeCell ref="F27:G27"/>
    <mergeCell ref="H27:I27"/>
    <mergeCell ref="H23:I23"/>
    <mergeCell ref="A20:A21"/>
    <mergeCell ref="B20:B21"/>
    <mergeCell ref="D20:E20"/>
    <mergeCell ref="F20:G20"/>
    <mergeCell ref="H20:I20"/>
    <mergeCell ref="D21:E21"/>
    <mergeCell ref="F21:G21"/>
    <mergeCell ref="H21:I21"/>
    <mergeCell ref="A18:A19"/>
    <mergeCell ref="B18:B19"/>
    <mergeCell ref="D18:E18"/>
    <mergeCell ref="F18:G18"/>
    <mergeCell ref="H18:I18"/>
    <mergeCell ref="D19:E19"/>
    <mergeCell ref="F19:G19"/>
    <mergeCell ref="H19:I19"/>
    <mergeCell ref="A16:A17"/>
    <mergeCell ref="B16:B17"/>
    <mergeCell ref="D16:E16"/>
    <mergeCell ref="F16:G16"/>
    <mergeCell ref="H16:I16"/>
    <mergeCell ref="D17:E17"/>
    <mergeCell ref="F17:G17"/>
    <mergeCell ref="H17:I17"/>
    <mergeCell ref="A14:A15"/>
    <mergeCell ref="B14:B15"/>
    <mergeCell ref="D14:E14"/>
    <mergeCell ref="F14:G14"/>
    <mergeCell ref="H14:I14"/>
    <mergeCell ref="D15:E15"/>
    <mergeCell ref="F15:G15"/>
    <mergeCell ref="H15:I15"/>
    <mergeCell ref="A4:D4"/>
    <mergeCell ref="F4:H4"/>
    <mergeCell ref="A5:D6"/>
    <mergeCell ref="F5:H5"/>
    <mergeCell ref="A11:A13"/>
    <mergeCell ref="B11:B13"/>
    <mergeCell ref="C11:C13"/>
    <mergeCell ref="D12:E12"/>
    <mergeCell ref="F12:G12"/>
    <mergeCell ref="H12:I12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 Orçam. CRAS</vt:lpstr>
      <vt:lpstr>Cron. CRAS</vt:lpstr>
      <vt:lpstr>Cronograma Modelo - Sec. Desenv</vt:lpstr>
      <vt:lpstr>' Orçam. CRAS'!Area_de_impressao</vt:lpstr>
      <vt:lpstr>'Cron. CRAS'!Area_de_impressao</vt:lpstr>
      <vt:lpstr>'Cronograma Modelo - Sec. Desenv'!Area_de_impressao</vt:lpstr>
      <vt:lpstr>' Orçam. CRAS'!Titulos_de_impressao</vt:lpstr>
      <vt:lpstr>'Cron. CRAS'!Titulos_de_impressao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USUARIO</cp:lastModifiedBy>
  <cp:lastPrinted>2023-03-23T16:25:49Z</cp:lastPrinted>
  <dcterms:created xsi:type="dcterms:W3CDTF">2013-01-18T10:32:30Z</dcterms:created>
  <dcterms:modified xsi:type="dcterms:W3CDTF">2023-08-23T16:52:35Z</dcterms:modified>
</cp:coreProperties>
</file>